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cityofaspen-my.sharepoint.com/personal/megan_killer_aspen_gov/Documents/Utilities Working Documents/Efficiency 2024/Commercial Challenge/Challenge Documents/"/>
    </mc:Choice>
  </mc:AlternateContent>
  <xr:revisionPtr revIDLastSave="1297" documentId="11_F25DC773A252ABDACC10484E495D67985BDE58EF" xr6:coauthVersionLast="47" xr6:coauthVersionMax="47" xr10:uidLastSave="{E1F5A9B2-3B76-4FA5-8773-EDAAC02DF6E2}"/>
  <bookViews>
    <workbookView xWindow="-120" yWindow="-120" windowWidth="29040" windowHeight="15720" xr2:uid="{00000000-000D-0000-FFFF-FFFF00000000}"/>
  </bookViews>
  <sheets>
    <sheet name="Footprint Calculator" sheetId="2" r:id="rId1"/>
    <sheet name="Bathroom Calcs" sheetId="1" state="hidden" r:id="rId2"/>
    <sheet name="Kitchen Calcs" sheetId="3" state="hidden" r:id="rId3"/>
  </sheets>
  <definedNames>
    <definedName name="_xlnm.Print_Area" localSheetId="0">'Footprint Calculator'!$A$1:$N$64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9" i="2" l="1" a="1"/>
  <c r="L39" i="2" s="1"/>
  <c r="H24" i="2" a="1"/>
  <c r="H24" i="2" s="1"/>
  <c r="D46" i="2" a="1"/>
  <c r="D46" i="2" s="1"/>
  <c r="D33" i="2" a="1"/>
  <c r="D33" i="2" s="1"/>
  <c r="L20" i="2"/>
  <c r="D59" i="2" a="1"/>
  <c r="D59" i="2" s="1"/>
  <c r="H61" i="2" l="1" a="1"/>
  <c r="H61" i="2" s="1"/>
  <c r="L54" i="2" a="1"/>
  <c r="L54" i="2" s="1"/>
  <c r="H39" i="2" a="1"/>
  <c r="H39" i="2" s="1"/>
  <c r="D22" i="2" l="1" a="1"/>
  <c r="D22" i="2" s="1"/>
  <c r="L7" i="2" l="1"/>
  <c r="L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Megan Killer</author>
  </authors>
  <commentList>
    <comment ref="F2" authorId="0" shapeId="0" xr:uid="{B616E63A-6CC1-47E8-8623-7615F0F5D9D5}">
      <text>
        <r>
          <rPr>
            <b/>
            <sz val="9"/>
            <color indexed="81"/>
            <rFont val="Tahoma"/>
            <family val="2"/>
          </rPr>
          <t>Megan Killer:</t>
        </r>
        <r>
          <rPr>
            <sz val="9"/>
            <color indexed="81"/>
            <rFont val="Tahoma"/>
            <family val="2"/>
          </rPr>
          <t xml:space="preserve">
Average 10 gallons a day per person in sinks - 3 gallons in bathroom and 7 gallons in kitchen
~ average 1 minute a day per person?
(5 flushes, 20 second hand wash = 1 minute plus time for teeth brushing - assume people leave the sink running for 2 minutes while brushing teeth) </t>
        </r>
      </text>
    </comment>
    <comment ref="H2" authorId="0" shapeId="0" xr:uid="{89DFCFB7-2805-499E-B13E-8A3815FDED90}">
      <text>
        <r>
          <rPr>
            <b/>
            <sz val="9"/>
            <color indexed="81"/>
            <rFont val="Tahoma"/>
            <family val="2"/>
          </rPr>
          <t>Megan Killer:</t>
        </r>
        <r>
          <rPr>
            <sz val="9"/>
            <color indexed="81"/>
            <rFont val="Tahoma"/>
            <family val="2"/>
          </rPr>
          <t xml:space="preserve">
average person flushes 5 times a day x number of guests x flow rate</t>
        </r>
      </text>
    </comment>
    <comment ref="D3" authorId="0" shapeId="0" xr:uid="{D2205A50-CC12-408D-8F8E-54C75F9265C9}">
      <text>
        <r>
          <rPr>
            <b/>
            <sz val="9"/>
            <color indexed="81"/>
            <rFont val="Tahoma"/>
            <family val="2"/>
          </rPr>
          <t>Megan Killer:</t>
        </r>
        <r>
          <rPr>
            <sz val="9"/>
            <color indexed="81"/>
            <rFont val="Tahoma"/>
            <family val="2"/>
          </rPr>
          <t xml:space="preserve">
percentage of people that take baths everyday - multiply that by number of customers they have times multiplier - doesn’t need to be water per person
50% take bath 1x a week
</t>
        </r>
      </text>
    </comment>
    <comment ref="B4" authorId="0" shapeId="0" xr:uid="{0BCAF3CF-6DFE-4BC4-889A-35C1573E3057}">
      <text>
        <r>
          <rPr>
            <b/>
            <sz val="9"/>
            <color indexed="81"/>
            <rFont val="Tahoma"/>
            <family val="2"/>
          </rPr>
          <t>Megan Killer:</t>
        </r>
        <r>
          <rPr>
            <sz val="9"/>
            <color indexed="81"/>
            <rFont val="Tahoma"/>
            <family val="2"/>
          </rPr>
          <t xml:space="preserve">
maybe this will just be number of showers in the building times the average time a person showers for
or number of guests x average shower length x flow rate
Average shower is 15 minutes… maybe adjust the values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Megan Killer</author>
  </authors>
  <commentList>
    <comment ref="B3" authorId="0" shapeId="0" xr:uid="{B589CDA5-8C6B-4970-BA70-93E89D339C73}">
      <text>
        <r>
          <rPr>
            <b/>
            <sz val="9"/>
            <color indexed="81"/>
            <rFont val="Tahoma"/>
            <family val="2"/>
          </rPr>
          <t>Megan Killer:</t>
        </r>
        <r>
          <rPr>
            <sz val="9"/>
            <color indexed="81"/>
            <rFont val="Tahoma"/>
            <family val="2"/>
          </rPr>
          <t xml:space="preserve">
Average 10 gallons a day per person in sinks - 3 gallons in bathroom and 7 gallons in kitchen
~ average 1 minute a day per person?
(5 flushes, 20 second hand wash = 1 minute)
Faucets after 2017 should be low flow</t>
        </r>
      </text>
    </comment>
    <comment ref="D3" authorId="0" shapeId="0" xr:uid="{C054B4BC-70C1-4547-B312-192F091E31C9}">
      <text>
        <r>
          <rPr>
            <b/>
            <sz val="9"/>
            <color indexed="81"/>
            <rFont val="Tahoma"/>
            <family val="2"/>
          </rPr>
          <t>Megan Killer:</t>
        </r>
        <r>
          <rPr>
            <sz val="9"/>
            <color indexed="81"/>
            <rFont val="Tahoma"/>
            <family val="2"/>
          </rPr>
          <t xml:space="preserve">
include ALL loads by every dishwasher in the business
i.e. if you have 3 dishwashers that each run 3 times a day then enter 9 as the number of loads</t>
        </r>
      </text>
    </comment>
    <comment ref="F3" authorId="0" shapeId="0" xr:uid="{21DB0E81-8B99-4DCD-A431-7C607173712B}">
      <text>
        <r>
          <rPr>
            <b/>
            <sz val="9"/>
            <color indexed="81"/>
            <rFont val="Tahoma"/>
            <family val="2"/>
          </rPr>
          <t>Megan Killer:</t>
        </r>
        <r>
          <rPr>
            <sz val="9"/>
            <color indexed="81"/>
            <rFont val="Tahoma"/>
            <family val="2"/>
          </rPr>
          <t xml:space="preserve">
If yes it will calculate, if no it will not
find flow rates of pre-rinse nozzles - seems like max is 2gpm
after 2016 they all should be (DOE regulation) EEFECTOVE 2019 - so all sold in US need to be. If their spray nozzles are older than 2019 then we should replace.
</t>
        </r>
      </text>
    </comment>
    <comment ref="H3" authorId="0" shapeId="0" xr:uid="{54F2D527-7671-4C2C-92C0-7E3ECA99251C}">
      <text>
        <r>
          <rPr>
            <b/>
            <sz val="9"/>
            <color indexed="81"/>
            <rFont val="Tahoma"/>
            <family val="2"/>
          </rPr>
          <t>Megan Killer:</t>
        </r>
        <r>
          <rPr>
            <sz val="9"/>
            <color indexed="81"/>
            <rFont val="Tahoma"/>
            <family val="2"/>
          </rPr>
          <t xml:space="preserve">
If yes it will calculate, if no it will be zero water use
Find how much water comes out of the fill stations before it stops automatically = 2 16oz bottles
average reusable water bottle size is 32 oz
assume each person fills up their water bottle 2x a day- morning and night?
32 oz =.25 gallons</t>
        </r>
      </text>
    </comment>
    <comment ref="L3" authorId="0" shapeId="0" xr:uid="{76F7FEFB-3AD4-4A33-B31E-63FCD2A88E77}">
      <text>
        <r>
          <rPr>
            <b/>
            <sz val="9"/>
            <color indexed="81"/>
            <rFont val="Tahoma"/>
            <family val="2"/>
          </rPr>
          <t>Megan Killer:</t>
        </r>
        <r>
          <rPr>
            <sz val="9"/>
            <color indexed="81"/>
            <rFont val="Tahoma"/>
            <family val="2"/>
          </rPr>
          <t xml:space="preserve">
100% efficient = 12 gallons of water for 100 lbs of ice
(12-50 gallons - actual ice)
single pass cooling uses another 100-300 gallons per 100 lbs of ice
air cooled maker uses less than 50 gallons
can modify so it is closed loop ooling - or replace
make a model would be imporant to know to actually calculate this
</t>
        </r>
      </text>
    </comment>
    <comment ref="N3" authorId="0" shapeId="0" xr:uid="{97E09D71-DF9E-4102-9733-A80D4E1E0882}">
      <text>
        <r>
          <rPr>
            <b/>
            <sz val="9"/>
            <color indexed="81"/>
            <rFont val="Tahoma"/>
            <family val="2"/>
          </rPr>
          <t>Megan Killer:</t>
        </r>
        <r>
          <rPr>
            <sz val="9"/>
            <color indexed="81"/>
            <rFont val="Tahoma"/>
            <family val="2"/>
          </rPr>
          <t xml:space="preserve">
it wouldn’t change the water used but ask if they run it at full loads? Or have this be a recommendation for laundry and dishwashers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<sst xmlns="http://schemas.openxmlformats.org/spreadsheetml/2006/main" count="258" uniqueCount="106">
  <si>
    <t>Shower</t>
  </si>
  <si>
    <t>How long is the average shower?</t>
  </si>
  <si>
    <t>Time Interval</t>
  </si>
  <si>
    <t>Under 5 minutes</t>
  </si>
  <si>
    <t>5-10 minutes</t>
  </si>
  <si>
    <t>Value Used (mins)</t>
  </si>
  <si>
    <t>11-15 minutes</t>
  </si>
  <si>
    <t>over 15 minutes</t>
  </si>
  <si>
    <t>Do you have low flow shower heads?</t>
  </si>
  <si>
    <t>Low Flow?</t>
  </si>
  <si>
    <t>Yes</t>
  </si>
  <si>
    <t>Some</t>
  </si>
  <si>
    <t>No</t>
  </si>
  <si>
    <t>Flow Rate (gpm)</t>
  </si>
  <si>
    <t>CALCULATION</t>
  </si>
  <si>
    <t>Bath</t>
  </si>
  <si>
    <t>Do you take baths? If so, how often?</t>
  </si>
  <si>
    <t>Multiplier</t>
  </si>
  <si>
    <t>Time Period</t>
  </si>
  <si>
    <t>35 gallons x Number of baths x multiplier/number of people in the household = Gallons of water per person per day</t>
  </si>
  <si>
    <t>Time Interval Value x Flow Rate = Gallons per person per day</t>
  </si>
  <si>
    <t>Bathroom Sink</t>
  </si>
  <si>
    <t>How long do you run the faucet a day?</t>
  </si>
  <si>
    <t>Under 4 minutes</t>
  </si>
  <si>
    <t>4-10 minutes</t>
  </si>
  <si>
    <t>11-30 minutes</t>
  </si>
  <si>
    <t>over 30 minutes</t>
  </si>
  <si>
    <t>Do you have low flow faucets?</t>
  </si>
  <si>
    <t>Toilets</t>
  </si>
  <si>
    <t>Do you have low flow toilets?</t>
  </si>
  <si>
    <t>A</t>
  </si>
  <si>
    <t>B</t>
  </si>
  <si>
    <t>C</t>
  </si>
  <si>
    <t>Answer</t>
  </si>
  <si>
    <t>Water Used per Day</t>
  </si>
  <si>
    <t>Average Shower Length (minutes)</t>
  </si>
  <si>
    <t>Average Number of Guests per Day</t>
  </si>
  <si>
    <t>Business Name</t>
  </si>
  <si>
    <t>Are there bathtubs in your guestrooms?</t>
  </si>
  <si>
    <t>Water Used Per Day</t>
  </si>
  <si>
    <t>per day 1/1</t>
  </si>
  <si>
    <t>per week 1/7</t>
  </si>
  <si>
    <t>per month 1/30</t>
  </si>
  <si>
    <t>per year 1/365</t>
  </si>
  <si>
    <t>Bathroom Sinks</t>
  </si>
  <si>
    <t>No or I Don't Know</t>
  </si>
  <si>
    <t>Average Flush per Day per Person</t>
  </si>
  <si>
    <t>Do you have low flow sink faucets?</t>
  </si>
  <si>
    <t>Dishwasher</t>
  </si>
  <si>
    <t>Gallons/Load</t>
  </si>
  <si>
    <t>gallons x multiplier = gallons per day</t>
  </si>
  <si>
    <t>How many times a day do you wash dishes?</t>
  </si>
  <si>
    <t>Kitchen Sink/Handwashing Dishes</t>
  </si>
  <si>
    <t>How long do you run the Kitchen Faucet?</t>
  </si>
  <si>
    <t xml:space="preserve">How do you have efficient-labeled Dishwashers? </t>
  </si>
  <si>
    <t>Kitchen Sinks</t>
  </si>
  <si>
    <t>Do you have low flow kitchen sink faucets?</t>
  </si>
  <si>
    <t>Dishwashers</t>
  </si>
  <si>
    <t>Laundry</t>
  </si>
  <si>
    <t>How often do you do laundry?</t>
  </si>
  <si>
    <t>Efficienct Labeled?</t>
  </si>
  <si>
    <t>Do you have Energy Star or Water Sense Labled Washers?</t>
  </si>
  <si>
    <t>How many loads of laundry do you do in a day?</t>
  </si>
  <si>
    <t>Do you have EnergyStar or WaterSense labeled Dishwashers?</t>
  </si>
  <si>
    <t>How many loads of dishes do you do in a day?</t>
  </si>
  <si>
    <t>Do you have EnergyStar or WaterSense labeled Washing Machines?</t>
  </si>
  <si>
    <t>Bottle Fill Station</t>
  </si>
  <si>
    <t>Pre-rinse Nozzle</t>
  </si>
  <si>
    <t>Do you have any Pre-rinse Nozzles?</t>
  </si>
  <si>
    <t>Are they low flow nozzles?</t>
  </si>
  <si>
    <t>Do you have Bottle Fill Stations?</t>
  </si>
  <si>
    <t>Pre-Rinse Nozzles</t>
  </si>
  <si>
    <t>Do you have Pre-rinse Nozzles in your Business?</t>
  </si>
  <si>
    <t>Do you have low flow pre-rinse spray nozzles?</t>
  </si>
  <si>
    <t>TOTAL WATER USED PER DAY</t>
  </si>
  <si>
    <t>How many minutes do you use the nozzle/s a day?</t>
  </si>
  <si>
    <t>Bottle Fill Stations</t>
  </si>
  <si>
    <t>people*.25 gallons/fill*2 fills per day</t>
  </si>
  <si>
    <t>Average Bottle Fill up a day</t>
  </si>
  <si>
    <t>Water Fountain</t>
  </si>
  <si>
    <t>Number of Full Time Equivalent Employees Scheduled per Day</t>
  </si>
  <si>
    <t>Ice Machine</t>
  </si>
  <si>
    <t xml:space="preserve"># of ice machines </t>
  </si>
  <si>
    <t># of ice per day that machine makes</t>
  </si>
  <si>
    <t>Harvest Rate x Water Use Rate</t>
  </si>
  <si>
    <t>Single Pass Cooling</t>
  </si>
  <si>
    <t>Air Cooled Condensor</t>
  </si>
  <si>
    <t>Condensor Type (water use rate)</t>
  </si>
  <si>
    <t>Ice Machines</t>
  </si>
  <si>
    <t>How many Ice Machines are in your Business?</t>
  </si>
  <si>
    <t>How many pounds of Ice does each produce in a day?</t>
  </si>
  <si>
    <t>No or I Don’t Know</t>
  </si>
  <si>
    <t>run time</t>
  </si>
  <si>
    <t># of fountains</t>
  </si>
  <si>
    <t>flow rate of fountain</t>
  </si>
  <si>
    <t>TOTAL WATER USED PER YEAR</t>
  </si>
  <si>
    <t>Number of Operating Days per Year</t>
  </si>
  <si>
    <t>Do the ice machines have Air Cooled Condensors?</t>
  </si>
  <si>
    <t>Average faucet run time per day (mins)</t>
  </si>
  <si>
    <t>Answer (in minutes)</t>
  </si>
  <si>
    <t xml:space="preserve">How long do your Kitchen Faucets run in a day? </t>
  </si>
  <si>
    <t>If the fixture is not applicable to your business leave it blank</t>
  </si>
  <si>
    <t>Fill in GREEN boxes with your answer choice. The BLUE boxes will autopopulate based on your responses.</t>
  </si>
  <si>
    <t>This Calculator is intended to estimate the total indoor water use of your business based on normal averages. This calculator may not account for all the water fixture types in your business.</t>
  </si>
  <si>
    <t>Description:</t>
  </si>
  <si>
    <t>Instructions: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</si>
</sst>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 &quot;Gallons&quot;"/>
  </numFmts>
  <fonts count="5"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sz val="11"/>
      <color theme="1"/>
      <name val="Calibri"/>
      <family val="2"/>
      <scheme val="minor"/>
    </font>
  </fonts>
  <fills count="5">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s>
  <borders count="2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s>
  <cellStyleXfs count="2">
    <xf numFmtId="0" fontId="0" fillId="0" borderId="0"/>
    <xf numFmtId="43" fontId="4" fillId="0" borderId="0" applyFont="0" applyFill="0" applyBorder="0" applyAlignment="0" applyProtection="0"/>
  </cellStyleXfs>
  <cellXfs count="89">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1" fillId="0" borderId="4" xfId="0" applyFont="1" applyBorder="1"/>
    <xf numFmtId="0" fontId="1" fillId="0" borderId="1" xfId="0" applyFont="1" applyBorder="1"/>
    <xf numFmtId="0" fontId="1" fillId="0" borderId="5" xfId="0" applyFont="1" applyBorder="1"/>
    <xf numFmtId="0" fontId="1" fillId="0" borderId="4" xfId="0" applyFont="1" applyBorder="1" applyAlignment="1">
      <alignment horizontal="centerContinuous" vertical="top" wrapText="1"/>
    </xf>
    <xf numFmtId="0" fontId="0" fillId="0" borderId="5" xfId="0" applyBorder="1" applyAlignment="1">
      <alignment horizontal="centerContinuous"/>
    </xf>
    <xf numFmtId="0" fontId="1" fillId="0" borderId="5" xfId="0" applyFont="1" applyBorder="1" applyAlignment="1">
      <alignment horizontal="centerContinuous" wrapText="1"/>
    </xf>
    <xf numFmtId="0" fontId="0" fillId="0" borderId="5" xfId="0" applyBorder="1" applyAlignment="1">
      <alignment horizontal="centerContinuous" vertical="top" wrapText="1"/>
    </xf>
    <xf numFmtId="0" fontId="0" fillId="0" borderId="0" xfId="0" applyAlignment="1">
      <alignment horizontal="center"/>
    </xf>
    <xf numFmtId="0" fontId="0" fillId="2" borderId="1" xfId="0" applyFill="1" applyBorder="1" applyAlignment="1">
      <alignment horizontal="center"/>
    </xf>
    <xf numFmtId="0" fontId="0" fillId="3" borderId="1" xfId="0" applyFill="1" applyBorder="1" applyAlignment="1">
      <alignment horizontal="center"/>
    </xf>
    <xf numFmtId="0" fontId="0" fillId="0" borderId="8" xfId="0" applyBorder="1"/>
    <xf numFmtId="0" fontId="0" fillId="0" borderId="9" xfId="0" applyBorder="1"/>
    <xf numFmtId="0" fontId="0" fillId="0" borderId="10" xfId="0" applyBorder="1"/>
    <xf numFmtId="0" fontId="1" fillId="0" borderId="11" xfId="0" applyFont="1" applyBorder="1"/>
    <xf numFmtId="0" fontId="1" fillId="0" borderId="12" xfId="0" applyFont="1" applyBorder="1"/>
    <xf numFmtId="0" fontId="0" fillId="0" borderId="11" xfId="0" applyBorder="1" applyAlignment="1">
      <alignment horizontal="center"/>
    </xf>
    <xf numFmtId="0" fontId="0" fillId="0" borderId="12" xfId="0" applyBorder="1" applyAlignment="1">
      <alignment horizontal="left"/>
    </xf>
    <xf numFmtId="0" fontId="0" fillId="0" borderId="13" xfId="0" applyBorder="1" applyAlignment="1">
      <alignment horizontal="center"/>
    </xf>
    <xf numFmtId="0" fontId="0" fillId="0" borderId="14" xfId="0" applyBorder="1" applyAlignment="1">
      <alignment horizontal="left"/>
    </xf>
    <xf numFmtId="0" fontId="0" fillId="0" borderId="11" xfId="0" applyBorder="1"/>
    <xf numFmtId="0" fontId="0" fillId="0" borderId="12" xfId="0" applyBorder="1"/>
    <xf numFmtId="0" fontId="0" fillId="0" borderId="14" xfId="0" applyBorder="1"/>
    <xf numFmtId="0" fontId="0" fillId="0" borderId="15" xfId="0" applyBorder="1" applyAlignment="1">
      <alignment horizontal="centerContinuous" vertical="top" wrapText="1"/>
    </xf>
    <xf numFmtId="0" fontId="0" fillId="0" borderId="16" xfId="0" applyBorder="1"/>
    <xf numFmtId="0" fontId="0" fillId="0" borderId="17" xfId="0" applyBorder="1"/>
    <xf numFmtId="0" fontId="0" fillId="0" borderId="18" xfId="0" applyBorder="1"/>
    <xf numFmtId="0" fontId="1" fillId="0" borderId="6" xfId="0" applyFont="1" applyBorder="1"/>
    <xf numFmtId="0" fontId="1" fillId="0" borderId="2" xfId="0" applyFont="1" applyBorder="1"/>
    <xf numFmtId="0" fontId="0" fillId="0" borderId="0" xfId="0" applyAlignment="1">
      <alignment vertical="top"/>
    </xf>
    <xf numFmtId="0" fontId="0" fillId="0" borderId="0" xfId="0" applyAlignment="1">
      <alignment horizontal="left"/>
    </xf>
    <xf numFmtId="0" fontId="0" fillId="4" borderId="0" xfId="0" applyFill="1"/>
    <xf numFmtId="0" fontId="0" fillId="4" borderId="0" xfId="0" applyFill="1" applyAlignment="1">
      <alignment horizontal="center"/>
    </xf>
    <xf numFmtId="0" fontId="0" fillId="0" borderId="19" xfId="0" applyBorder="1"/>
    <xf numFmtId="0" fontId="0" fillId="0" borderId="20" xfId="0" applyBorder="1"/>
    <xf numFmtId="0" fontId="1" fillId="0" borderId="11" xfId="0" applyFont="1" applyBorder="1" applyAlignment="1">
      <alignment horizontal="center"/>
    </xf>
    <xf numFmtId="0" fontId="0" fillId="0" borderId="21" xfId="0" applyBorder="1"/>
    <xf numFmtId="0" fontId="1" fillId="0" borderId="21" xfId="0" applyFont="1" applyBorder="1"/>
    <xf numFmtId="0" fontId="1" fillId="0" borderId="16" xfId="0" applyFont="1" applyBorder="1"/>
    <xf numFmtId="0" fontId="0" fillId="0" borderId="22" xfId="0" applyBorder="1"/>
    <xf numFmtId="0" fontId="0" fillId="0" borderId="1" xfId="0" applyBorder="1"/>
    <xf numFmtId="0" fontId="0" fillId="0" borderId="0" xfId="0" applyAlignment="1">
      <alignment horizontal="left" vertical="top" wrapText="1"/>
    </xf>
    <xf numFmtId="0" fontId="0" fillId="0" borderId="23" xfId="0" applyBorder="1"/>
    <xf numFmtId="0" fontId="0" fillId="0" borderId="24" xfId="0" applyBorder="1"/>
    <xf numFmtId="0" fontId="1" fillId="0" borderId="4" xfId="0" applyFont="1" applyBorder="1" applyAlignment="1">
      <alignment horizontal="centerContinuous"/>
    </xf>
    <xf numFmtId="0" fontId="1" fillId="0" borderId="5" xfId="0" applyFont="1" applyBorder="1" applyAlignment="1">
      <alignment horizontal="centerContinuous"/>
    </xf>
    <xf numFmtId="0" fontId="1" fillId="0" borderId="4" xfId="0" applyFont="1" applyBorder="1" applyAlignment="1">
      <alignment horizontal="centerContinuous" wrapText="1"/>
    </xf>
    <xf numFmtId="0" fontId="0" fillId="3" borderId="1" xfId="0" applyFill="1" applyBorder="1" applyAlignment="1">
      <alignment horizontal="right"/>
    </xf>
    <xf numFmtId="0" fontId="0" fillId="0" borderId="23" xfId="0" applyBorder="1" applyAlignment="1">
      <alignment horizontal="center"/>
    </xf>
    <xf numFmtId="0" fontId="0" fillId="0" borderId="25" xfId="0" applyBorder="1"/>
    <xf numFmtId="0" fontId="0" fillId="0" borderId="26" xfId="0" applyBorder="1"/>
    <xf numFmtId="0" fontId="1" fillId="0" borderId="8" xfId="0" applyFont="1" applyBorder="1" applyAlignment="1">
      <alignment horizontal="center"/>
    </xf>
    <xf numFmtId="0" fontId="1" fillId="0" borderId="0" xfId="0" applyFont="1"/>
    <xf numFmtId="0" fontId="0" fillId="0" borderId="8" xfId="0" applyBorder="1" applyAlignment="1">
      <alignment horizontal="center"/>
    </xf>
    <xf numFmtId="0" fontId="1" fillId="0" borderId="0" xfId="0" applyFont="1" applyAlignment="1">
      <alignment horizontal="centerContinuous" vertical="top" wrapText="1"/>
    </xf>
    <xf numFmtId="0" fontId="0" fillId="0" borderId="24" xfId="0" applyBorder="1" applyAlignment="1">
      <alignment horizontal="center"/>
    </xf>
    <xf numFmtId="0" fontId="0" fillId="0" borderId="27" xfId="0" applyBorder="1"/>
    <xf numFmtId="0" fontId="0" fillId="0" borderId="28" xfId="0" applyBorder="1"/>
    <xf numFmtId="0" fontId="0" fillId="0" borderId="3" xfId="0" applyBorder="1" applyAlignment="1">
      <alignment horizontal="right"/>
    </xf>
    <xf numFmtId="0" fontId="0" fillId="0" borderId="2" xfId="0" applyBorder="1" applyAlignment="1">
      <alignment horizontal="left"/>
    </xf>
    <xf numFmtId="0" fontId="0" fillId="4" borderId="23" xfId="0" applyFill="1" applyBorder="1"/>
    <xf numFmtId="0" fontId="0" fillId="4" borderId="8" xfId="0" applyFill="1" applyBorder="1"/>
    <xf numFmtId="0" fontId="0" fillId="4" borderId="24" xfId="0" applyFill="1" applyBorder="1"/>
    <xf numFmtId="0" fontId="0" fillId="4" borderId="2" xfId="0" applyFill="1" applyBorder="1"/>
    <xf numFmtId="0" fontId="0" fillId="4" borderId="27" xfId="0" applyFill="1" applyBorder="1" applyAlignment="1">
      <alignment horizontal="center"/>
    </xf>
    <xf numFmtId="0" fontId="0" fillId="4" borderId="27" xfId="0" applyFill="1" applyBorder="1"/>
    <xf numFmtId="0" fontId="0" fillId="4" borderId="3" xfId="0" applyFill="1" applyBorder="1"/>
    <xf numFmtId="0" fontId="0" fillId="4" borderId="16" xfId="0" applyFill="1" applyBorder="1"/>
    <xf numFmtId="0" fontId="0" fillId="4" borderId="25" xfId="0" applyFill="1" applyBorder="1"/>
    <xf numFmtId="0" fontId="0" fillId="4" borderId="0" xfId="0" applyFill="1" applyAlignment="1">
      <alignment horizontal="centerContinuous"/>
    </xf>
    <xf numFmtId="0" fontId="0" fillId="4" borderId="0" xfId="0" applyFill="1" applyAlignment="1">
      <alignment wrapText="1"/>
    </xf>
    <xf numFmtId="0" fontId="0" fillId="4" borderId="25" xfId="0" applyFill="1" applyBorder="1" applyAlignment="1">
      <alignment horizontal="center"/>
    </xf>
    <xf numFmtId="0" fontId="0" fillId="4" borderId="0" xfId="0" applyFill="1" applyAlignment="1">
      <alignment horizontal="centerContinuous" wrapText="1"/>
    </xf>
    <xf numFmtId="0" fontId="0" fillId="4" borderId="19" xfId="0" applyFill="1" applyBorder="1"/>
    <xf numFmtId="0" fontId="0" fillId="4" borderId="19" xfId="0" applyFill="1" applyBorder="1" applyAlignment="1">
      <alignment horizontal="left" wrapText="1"/>
    </xf>
    <xf numFmtId="0" fontId="0" fillId="4" borderId="19" xfId="0" applyFill="1" applyBorder="1" applyAlignment="1">
      <alignment wrapText="1"/>
    </xf>
    <xf numFmtId="0" fontId="1" fillId="4" borderId="19" xfId="0" applyFont="1" applyFill="1" applyBorder="1"/>
    <xf numFmtId="0" fontId="0" fillId="4" borderId="0" xfId="0" applyFill="1" applyAlignment="1">
      <alignment horizontal="centerContinuous" vertical="top" wrapText="1"/>
    </xf>
    <xf numFmtId="0" fontId="0" fillId="0" borderId="9" xfId="0" applyBorder="1" applyAlignment="1">
      <alignment horizontal="center"/>
    </xf>
    <xf numFmtId="0" fontId="0" fillId="4" borderId="0" xfId="0" applyFill="1" applyAlignment="1">
      <alignment horizontal="left" vertical="top"/>
    </xf>
    <xf numFmtId="0" fontId="0" fillId="4" borderId="25" xfId="0" applyFill="1" applyBorder="1" applyAlignment="1">
      <alignment vertical="top"/>
    </xf>
    <xf numFmtId="0" fontId="1" fillId="4" borderId="0" xfId="0" applyFont="1" applyFill="1" applyAlignment="1">
      <alignment horizontal="right" vertical="top"/>
    </xf>
    <xf numFmtId="164" fontId="0" fillId="3" borderId="1" xfId="1" applyNumberFormat="1" applyFont="1" applyFill="1" applyBorder="1" applyAlignment="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642552</xdr:colOff>
      <xdr:row>0</xdr:row>
      <xdr:rowOff>81885</xdr:rowOff>
    </xdr:from>
    <xdr:to>
      <xdr:col>2</xdr:col>
      <xdr:colOff>785122</xdr:colOff>
      <xdr:row>3</xdr:row>
      <xdr:rowOff>163078</xdr:rowOff>
    </xdr:to>
    <xdr:pic>
      <xdr:nvPicPr>
        <xdr:cNvPr id="5" name="Picture 4" descr="City of Aspen Utilities Logo">
          <a:extLst>
            <a:ext uri="{FF2B5EF4-FFF2-40B4-BE49-F238E27FC236}">
              <a16:creationId xmlns:a16="http://schemas.microsoft.com/office/drawing/2014/main" id="{ECF51CF9-EA72-3A7A-271B-EA05B5F4E66F}"/>
            </a:ext>
          </a:extLst>
        </xdr:cNvPr>
        <xdr:cNvPicPr>
          <a:picLocks noChangeAspect="1"/>
        </xdr:cNvPicPr>
      </xdr:nvPicPr>
      <xdr:blipFill>
        <a:blip xmlns:r="http://schemas.openxmlformats.org/officeDocument/2006/relationships" r:embed="rId1"/>
        <a:stretch>
          <a:fillRect/>
        </a:stretch>
      </xdr:blipFill>
      <xdr:spPr>
        <a:xfrm>
          <a:off x="642552" y="81885"/>
          <a:ext cx="1441598" cy="6496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464CF-09E5-49BD-ACC0-21DF0856C4C1}">
  <dimension ref="A1:S64"/>
  <sheetViews>
    <sheetView tabSelected="1" topLeftCell="A11" zoomScale="90" zoomScaleNormal="90" workbookViewId="0">
      <selection activeCell="E26" sqref="E26"/>
    </sheetView>
  </sheetViews>
  <sheetFormatPr defaultRowHeight="15" x14ac:dyDescent="0.25"/>
  <cols>
    <col min="1" max="1" width="5.140625" customWidth="1"/>
    <col min="2" max="2" width="9.28515625" style="14"/>
    <col min="3" max="3" width="34.28515625" customWidth="1"/>
    <col min="4" max="4" width="23.28515625" customWidth="1"/>
    <col min="7" max="7" width="34.140625" customWidth="1"/>
    <col min="8" max="8" width="23.5703125" customWidth="1"/>
    <col min="11" max="11" width="33.5703125" customWidth="1"/>
    <col min="12" max="12" width="22.42578125" customWidth="1"/>
    <col min="14" max="14" width="5.5703125" customWidth="1"/>
  </cols>
  <sheetData>
    <row r="1" spans="1:19" x14ac:dyDescent="0.25">
      <c r="A1" s="66"/>
      <c r="B1" s="77"/>
      <c r="C1" s="86"/>
      <c r="D1" s="74"/>
      <c r="E1" s="74"/>
      <c r="F1" s="74"/>
      <c r="G1" s="74"/>
      <c r="H1" s="74"/>
      <c r="I1" s="74"/>
      <c r="J1" s="74"/>
      <c r="K1" s="74"/>
      <c r="L1" s="74"/>
      <c r="M1" s="74"/>
      <c r="N1" s="73"/>
    </row>
    <row r="2" spans="1:19" x14ac:dyDescent="0.25">
      <c r="A2" s="67"/>
      <c r="B2" s="38"/>
      <c r="C2" s="87" t="s">
        <v>104</v>
      </c>
      <c r="D2" s="37" t="s">
        <v>103</v>
      </c>
      <c r="E2" s="37"/>
      <c r="F2" s="37"/>
      <c r="G2" s="37"/>
      <c r="H2" s="37"/>
      <c r="I2" s="37"/>
      <c r="J2" s="37"/>
      <c r="K2" s="37"/>
      <c r="L2" s="37"/>
      <c r="M2" s="37"/>
      <c r="N2" s="69"/>
    </row>
    <row r="3" spans="1:19" ht="15" customHeight="1" x14ac:dyDescent="0.25">
      <c r="A3" s="67"/>
      <c r="B3" s="83"/>
      <c r="C3" s="87" t="s">
        <v>105</v>
      </c>
      <c r="D3" s="85" t="s">
        <v>102</v>
      </c>
      <c r="E3" s="75"/>
      <c r="F3" s="75"/>
      <c r="G3" s="75"/>
      <c r="H3" s="75"/>
      <c r="I3" s="75"/>
      <c r="J3" s="75"/>
      <c r="K3" s="75"/>
      <c r="L3" s="75"/>
      <c r="M3" s="75"/>
      <c r="N3" s="69"/>
    </row>
    <row r="4" spans="1:19" ht="17.100000000000001" customHeight="1" x14ac:dyDescent="0.25">
      <c r="A4" s="67"/>
      <c r="B4" s="83"/>
      <c r="C4" s="87"/>
      <c r="D4" s="85" t="s">
        <v>101</v>
      </c>
      <c r="E4" s="75"/>
      <c r="F4" s="75"/>
      <c r="G4" s="75"/>
      <c r="H4" s="75"/>
      <c r="I4" s="75"/>
      <c r="J4" s="75"/>
      <c r="K4" s="75"/>
      <c r="L4" s="75"/>
      <c r="M4" s="75"/>
      <c r="N4" s="69"/>
    </row>
    <row r="5" spans="1:19" ht="15.75" thickBot="1" x14ac:dyDescent="0.3">
      <c r="A5" s="67"/>
      <c r="B5" s="38"/>
      <c r="C5" s="78"/>
      <c r="D5" s="75"/>
      <c r="E5" s="75"/>
      <c r="F5" s="75"/>
      <c r="G5" s="75"/>
      <c r="H5" s="75"/>
      <c r="I5" s="75"/>
      <c r="J5" s="75"/>
      <c r="K5" s="37"/>
      <c r="L5" s="37"/>
      <c r="M5" s="37"/>
      <c r="N5" s="69"/>
    </row>
    <row r="6" spans="1:19" ht="15.75" thickBot="1" x14ac:dyDescent="0.3">
      <c r="A6" s="67"/>
      <c r="B6" s="38"/>
      <c r="C6" s="79" t="s">
        <v>37</v>
      </c>
      <c r="D6" s="15"/>
      <c r="E6" s="37"/>
      <c r="F6" s="37"/>
      <c r="G6" s="37"/>
      <c r="H6" s="37"/>
      <c r="I6" s="37"/>
      <c r="J6" s="37"/>
      <c r="K6" s="79" t="s">
        <v>96</v>
      </c>
      <c r="L6" s="15"/>
      <c r="M6" s="37"/>
      <c r="N6" s="69"/>
    </row>
    <row r="7" spans="1:19" ht="15.75" thickBot="1" x14ac:dyDescent="0.3">
      <c r="A7" s="67"/>
      <c r="B7" s="38"/>
      <c r="C7" s="80" t="s">
        <v>36</v>
      </c>
      <c r="D7" s="15"/>
      <c r="E7" s="37"/>
      <c r="G7" s="37"/>
      <c r="H7" s="37"/>
      <c r="I7" s="37"/>
      <c r="J7" s="37"/>
      <c r="K7" s="82" t="s">
        <v>74</v>
      </c>
      <c r="L7" s="88">
        <f>D22+D33+D46+D59+H24+H39+H61+L20+L39+L54</f>
        <v>0</v>
      </c>
      <c r="M7" s="37"/>
      <c r="N7" s="69"/>
    </row>
    <row r="8" spans="1:19" ht="30.75" thickBot="1" x14ac:dyDescent="0.3">
      <c r="A8" s="67"/>
      <c r="B8" s="38"/>
      <c r="C8" s="81" t="s">
        <v>80</v>
      </c>
      <c r="D8" s="15"/>
      <c r="E8" s="37"/>
      <c r="F8" s="37"/>
      <c r="G8" s="37"/>
      <c r="H8" s="37"/>
      <c r="I8" s="37"/>
      <c r="J8" s="37"/>
      <c r="K8" s="82" t="s">
        <v>95</v>
      </c>
      <c r="L8" s="88">
        <f>L7*L6</f>
        <v>0</v>
      </c>
      <c r="M8" s="37"/>
      <c r="N8" s="69"/>
      <c r="S8" s="35"/>
    </row>
    <row r="9" spans="1:19" ht="15.75" thickBot="1" x14ac:dyDescent="0.3">
      <c r="A9" s="67"/>
      <c r="B9" s="38"/>
      <c r="C9" s="76"/>
      <c r="D9" s="37"/>
      <c r="E9" s="37"/>
      <c r="F9" s="37"/>
      <c r="G9" s="37"/>
      <c r="H9" s="37"/>
      <c r="I9" s="37"/>
      <c r="J9" s="37"/>
      <c r="K9" s="37"/>
      <c r="L9" s="37"/>
      <c r="M9" s="37"/>
      <c r="N9" s="69"/>
    </row>
    <row r="10" spans="1:19" x14ac:dyDescent="0.25">
      <c r="A10" s="67"/>
      <c r="B10" s="54"/>
      <c r="C10" s="55"/>
      <c r="D10" s="55"/>
      <c r="E10" s="55"/>
      <c r="F10" s="56"/>
      <c r="G10" s="55"/>
      <c r="H10" s="55"/>
      <c r="I10" s="55"/>
      <c r="J10" s="56"/>
      <c r="K10" s="55"/>
      <c r="L10" s="55"/>
      <c r="M10" s="30"/>
      <c r="N10" s="69"/>
    </row>
    <row r="11" spans="1:19" x14ac:dyDescent="0.25">
      <c r="A11" s="67"/>
      <c r="B11" s="57">
        <v>1</v>
      </c>
      <c r="C11" s="58" t="s">
        <v>0</v>
      </c>
      <c r="F11" s="41">
        <v>5</v>
      </c>
      <c r="G11" s="58" t="s">
        <v>55</v>
      </c>
      <c r="J11" s="41">
        <v>8</v>
      </c>
      <c r="K11" s="58" t="s">
        <v>76</v>
      </c>
      <c r="M11" s="1"/>
      <c r="N11" s="69"/>
    </row>
    <row r="12" spans="1:19" ht="15.75" thickBot="1" x14ac:dyDescent="0.3">
      <c r="A12" s="67"/>
      <c r="B12" s="59"/>
      <c r="C12" s="58"/>
      <c r="F12" s="26"/>
      <c r="J12" s="26"/>
      <c r="M12" s="1"/>
      <c r="N12" s="69"/>
    </row>
    <row r="13" spans="1:19" ht="15.75" thickBot="1" x14ac:dyDescent="0.3">
      <c r="A13" s="67"/>
      <c r="B13" s="59"/>
      <c r="C13" t="s">
        <v>35</v>
      </c>
      <c r="D13" s="53">
        <v>15</v>
      </c>
      <c r="F13" s="26"/>
      <c r="G13" s="39" t="s">
        <v>100</v>
      </c>
      <c r="H13" s="40"/>
      <c r="J13" s="26"/>
      <c r="K13" t="s">
        <v>78</v>
      </c>
      <c r="L13" s="53">
        <v>2</v>
      </c>
      <c r="M13" s="1"/>
      <c r="N13" s="69"/>
    </row>
    <row r="14" spans="1:19" ht="15.75" thickBot="1" x14ac:dyDescent="0.3">
      <c r="A14" s="67"/>
      <c r="B14" s="59"/>
      <c r="F14" s="26"/>
      <c r="J14" s="26"/>
      <c r="M14" s="1"/>
      <c r="N14" s="69"/>
    </row>
    <row r="15" spans="1:19" ht="15.75" thickBot="1" x14ac:dyDescent="0.3">
      <c r="A15" s="67"/>
      <c r="B15" s="59"/>
      <c r="C15" s="18" t="s">
        <v>8</v>
      </c>
      <c r="D15" s="19"/>
      <c r="F15" s="26"/>
      <c r="G15" t="s">
        <v>99</v>
      </c>
      <c r="H15" s="15"/>
      <c r="J15" s="26"/>
      <c r="K15" s="39" t="s">
        <v>70</v>
      </c>
      <c r="L15" s="40"/>
      <c r="M15" s="1"/>
      <c r="N15" s="69"/>
    </row>
    <row r="16" spans="1:19" x14ac:dyDescent="0.25">
      <c r="A16" s="67"/>
      <c r="B16" s="59"/>
      <c r="C16" s="20"/>
      <c r="D16" s="21"/>
      <c r="F16" s="26"/>
      <c r="J16" s="26"/>
      <c r="K16" s="84" t="s">
        <v>30</v>
      </c>
      <c r="L16" s="19" t="s">
        <v>10</v>
      </c>
      <c r="M16" s="1"/>
      <c r="N16" s="69"/>
    </row>
    <row r="17" spans="1:14" x14ac:dyDescent="0.25">
      <c r="A17" s="67"/>
      <c r="B17" s="59"/>
      <c r="C17" s="22" t="s">
        <v>30</v>
      </c>
      <c r="D17" s="23" t="s">
        <v>10</v>
      </c>
      <c r="F17" s="26"/>
      <c r="G17" s="18" t="s">
        <v>56</v>
      </c>
      <c r="H17" s="19"/>
      <c r="J17" s="26"/>
      <c r="K17" s="24" t="s">
        <v>31</v>
      </c>
      <c r="L17" s="28" t="s">
        <v>12</v>
      </c>
      <c r="M17" s="1"/>
      <c r="N17" s="69"/>
    </row>
    <row r="18" spans="1:14" ht="15.75" thickBot="1" x14ac:dyDescent="0.3">
      <c r="A18" s="67"/>
      <c r="B18" s="59"/>
      <c r="C18" s="22" t="s">
        <v>31</v>
      </c>
      <c r="D18" s="23" t="s">
        <v>11</v>
      </c>
      <c r="F18" s="26"/>
      <c r="G18" s="20"/>
      <c r="H18" s="21"/>
      <c r="J18" s="26"/>
      <c r="M18" s="1"/>
      <c r="N18" s="69"/>
    </row>
    <row r="19" spans="1:14" ht="15.75" thickBot="1" x14ac:dyDescent="0.3">
      <c r="A19" s="67"/>
      <c r="B19" s="59"/>
      <c r="C19" s="24" t="s">
        <v>32</v>
      </c>
      <c r="D19" s="25" t="s">
        <v>45</v>
      </c>
      <c r="F19" s="26"/>
      <c r="G19" s="22" t="s">
        <v>30</v>
      </c>
      <c r="H19" s="23" t="s">
        <v>10</v>
      </c>
      <c r="J19" s="26"/>
      <c r="K19" t="s">
        <v>33</v>
      </c>
      <c r="L19" s="15"/>
      <c r="M19" s="1"/>
      <c r="N19" s="69"/>
    </row>
    <row r="20" spans="1:14" ht="15.75" thickBot="1" x14ac:dyDescent="0.3">
      <c r="A20" s="67"/>
      <c r="B20" s="59"/>
      <c r="F20" s="26"/>
      <c r="G20" s="22" t="s">
        <v>31</v>
      </c>
      <c r="H20" s="23" t="s">
        <v>11</v>
      </c>
      <c r="J20" s="26"/>
      <c r="K20" t="s">
        <v>34</v>
      </c>
      <c r="L20" s="16">
        <f>IF(L19="A",L13*(D7+D8)*0.25,0)</f>
        <v>0</v>
      </c>
      <c r="M20" s="1"/>
      <c r="N20" s="69"/>
    </row>
    <row r="21" spans="1:14" ht="15.75" thickBot="1" x14ac:dyDescent="0.3">
      <c r="A21" s="67"/>
      <c r="B21" s="59"/>
      <c r="C21" t="s">
        <v>33</v>
      </c>
      <c r="D21" s="15"/>
      <c r="F21" s="26"/>
      <c r="G21" s="24" t="s">
        <v>32</v>
      </c>
      <c r="H21" s="25" t="s">
        <v>45</v>
      </c>
      <c r="J21" s="26"/>
      <c r="M21" s="1"/>
      <c r="N21" s="69"/>
    </row>
    <row r="22" spans="1:14" ht="15.75" thickBot="1" x14ac:dyDescent="0.3">
      <c r="A22" s="67"/>
      <c r="B22" s="59"/>
      <c r="C22" s="36" t="s">
        <v>34</v>
      </c>
      <c r="D22" s="16" cm="1">
        <f t="array" ref="D22">IF(D21=0,0,_xlfn.IFS(D21="A",D7*D13*'Bathroom Calcs'!C11,D21="B",D7*D13*'Bathroom Calcs'!C12,D21="c",D7*D13*'Bathroom Calcs'!C13))</f>
        <v>0</v>
      </c>
      <c r="F22" s="26"/>
      <c r="J22" s="41">
        <v>10</v>
      </c>
      <c r="K22" s="58" t="s">
        <v>88</v>
      </c>
      <c r="M22" s="1"/>
      <c r="N22" s="69"/>
    </row>
    <row r="23" spans="1:14" ht="15.75" thickBot="1" x14ac:dyDescent="0.3">
      <c r="A23" s="67"/>
      <c r="B23" s="59"/>
      <c r="F23" s="26"/>
      <c r="G23" t="s">
        <v>33</v>
      </c>
      <c r="H23" s="15"/>
      <c r="J23" s="26"/>
      <c r="M23" s="1"/>
      <c r="N23" s="69"/>
    </row>
    <row r="24" spans="1:14" ht="15.75" thickBot="1" x14ac:dyDescent="0.3">
      <c r="A24" s="67"/>
      <c r="B24" s="57">
        <v>2</v>
      </c>
      <c r="C24" s="58" t="s">
        <v>15</v>
      </c>
      <c r="F24" s="26"/>
      <c r="G24" s="36" t="s">
        <v>34</v>
      </c>
      <c r="H24" s="16" cm="1">
        <f t="array" ref="H24">IF(H23=0,0,_xlfn.IFS(H23="A",H15*'Kitchen Calcs'!C12,H23="B",H15*'Kitchen Calcs'!C13,H23="C",H15*'Kitchen Calcs'!C14))</f>
        <v>0</v>
      </c>
      <c r="J24" s="26"/>
      <c r="K24" s="39" t="s">
        <v>89</v>
      </c>
      <c r="L24" s="40"/>
      <c r="M24" s="1"/>
      <c r="N24" s="69"/>
    </row>
    <row r="25" spans="1:14" ht="15.75" thickBot="1" x14ac:dyDescent="0.3">
      <c r="A25" s="67"/>
      <c r="B25" s="59"/>
      <c r="F25" s="26"/>
      <c r="J25" s="26"/>
      <c r="M25" s="1"/>
      <c r="N25" s="69"/>
    </row>
    <row r="26" spans="1:14" ht="15.75" thickBot="1" x14ac:dyDescent="0.3">
      <c r="A26" s="67"/>
      <c r="B26" s="59"/>
      <c r="C26" s="18" t="s">
        <v>38</v>
      </c>
      <c r="D26" s="19"/>
      <c r="F26" s="41">
        <v>6</v>
      </c>
      <c r="G26" s="58" t="s">
        <v>57</v>
      </c>
      <c r="J26" s="26"/>
      <c r="K26" t="s">
        <v>33</v>
      </c>
      <c r="L26" s="15"/>
      <c r="M26" s="1"/>
      <c r="N26" s="69"/>
    </row>
    <row r="27" spans="1:14" x14ac:dyDescent="0.25">
      <c r="A27" s="67"/>
      <c r="B27" s="59"/>
      <c r="C27" s="26"/>
      <c r="D27" s="27"/>
      <c r="F27" s="26"/>
      <c r="J27" s="26"/>
      <c r="M27" s="1"/>
      <c r="N27" s="69"/>
    </row>
    <row r="28" spans="1:14" x14ac:dyDescent="0.25">
      <c r="A28" s="67"/>
      <c r="B28" s="59"/>
      <c r="C28" s="22" t="s">
        <v>30</v>
      </c>
      <c r="D28" s="27" t="s">
        <v>10</v>
      </c>
      <c r="F28" s="26"/>
      <c r="G28" s="39" t="s">
        <v>64</v>
      </c>
      <c r="H28" s="40"/>
      <c r="J28" s="26"/>
      <c r="K28" t="s">
        <v>90</v>
      </c>
      <c r="M28" s="1"/>
      <c r="N28" s="69"/>
    </row>
    <row r="29" spans="1:14" ht="15.75" thickBot="1" x14ac:dyDescent="0.3">
      <c r="A29" s="67"/>
      <c r="B29" s="59"/>
      <c r="C29" s="22" t="s">
        <v>31</v>
      </c>
      <c r="D29" s="27" t="s">
        <v>11</v>
      </c>
      <c r="F29" s="26"/>
      <c r="J29" s="26"/>
      <c r="M29" s="1"/>
      <c r="N29" s="69"/>
    </row>
    <row r="30" spans="1:14" ht="15.75" thickBot="1" x14ac:dyDescent="0.3">
      <c r="A30" s="67"/>
      <c r="B30" s="59"/>
      <c r="C30" s="24" t="s">
        <v>32</v>
      </c>
      <c r="D30" s="28" t="s">
        <v>12</v>
      </c>
      <c r="F30" s="26"/>
      <c r="G30" t="s">
        <v>33</v>
      </c>
      <c r="H30" s="15"/>
      <c r="J30" s="26"/>
      <c r="K30" t="s">
        <v>33</v>
      </c>
      <c r="L30" s="15"/>
      <c r="M30" s="1"/>
      <c r="N30" s="69"/>
    </row>
    <row r="31" spans="1:14" ht="15.75" thickBot="1" x14ac:dyDescent="0.3">
      <c r="A31" s="67"/>
      <c r="B31" s="59"/>
      <c r="F31" s="26"/>
      <c r="J31" s="26"/>
      <c r="M31" s="1"/>
      <c r="N31" s="69"/>
    </row>
    <row r="32" spans="1:14" ht="15.75" thickBot="1" x14ac:dyDescent="0.3">
      <c r="A32" s="67"/>
      <c r="B32" s="59"/>
      <c r="C32" t="s">
        <v>33</v>
      </c>
      <c r="D32" s="15"/>
      <c r="F32" s="26"/>
      <c r="G32" s="18" t="s">
        <v>63</v>
      </c>
      <c r="H32" s="19"/>
      <c r="J32" s="26"/>
      <c r="K32" s="18" t="s">
        <v>97</v>
      </c>
      <c r="L32" s="19"/>
      <c r="M32" s="1"/>
      <c r="N32" s="69"/>
    </row>
    <row r="33" spans="1:14" ht="15.75" thickBot="1" x14ac:dyDescent="0.3">
      <c r="A33" s="67"/>
      <c r="B33" s="59"/>
      <c r="C33" t="s">
        <v>39</v>
      </c>
      <c r="D33" s="16" cm="1">
        <f t="array" ref="D33">IF(D32=0,0,_xlfn.IFS(D32="A",35*D7*'Bathroom Calcs'!E6*'Bathroom Calcs'!E11,D32="B",35*D7*'Bathroom Calcs'!E6*'Bathroom Calcs'!E12,D32="C",35*D7*'Bathroom Calcs'!E6*'Bathroom Calcs'!E13))</f>
        <v>0</v>
      </c>
      <c r="F33" s="26"/>
      <c r="G33" s="20"/>
      <c r="H33" s="21"/>
      <c r="J33" s="26"/>
      <c r="K33" s="26"/>
      <c r="L33" s="27"/>
      <c r="M33" s="1"/>
      <c r="N33" s="69"/>
    </row>
    <row r="34" spans="1:14" x14ac:dyDescent="0.25">
      <c r="A34" s="67"/>
      <c r="B34" s="59"/>
      <c r="C34" s="60"/>
      <c r="F34" s="26"/>
      <c r="G34" s="22" t="s">
        <v>30</v>
      </c>
      <c r="H34" s="23" t="s">
        <v>10</v>
      </c>
      <c r="J34" s="26"/>
      <c r="K34" s="22" t="s">
        <v>30</v>
      </c>
      <c r="L34" s="27" t="s">
        <v>10</v>
      </c>
      <c r="M34" s="1"/>
      <c r="N34" s="69"/>
    </row>
    <row r="35" spans="1:14" x14ac:dyDescent="0.25">
      <c r="A35" s="67"/>
      <c r="B35" s="57">
        <v>3</v>
      </c>
      <c r="C35" s="58" t="s">
        <v>44</v>
      </c>
      <c r="F35" s="26"/>
      <c r="G35" s="22" t="s">
        <v>31</v>
      </c>
      <c r="H35" s="23" t="s">
        <v>11</v>
      </c>
      <c r="J35" s="26"/>
      <c r="K35" s="22" t="s">
        <v>31</v>
      </c>
      <c r="L35" s="27" t="s">
        <v>11</v>
      </c>
      <c r="M35" s="1"/>
      <c r="N35" s="69"/>
    </row>
    <row r="36" spans="1:14" ht="15.75" thickBot="1" x14ac:dyDescent="0.3">
      <c r="A36" s="67"/>
      <c r="B36" s="59"/>
      <c r="F36" s="26"/>
      <c r="G36" s="24" t="s">
        <v>32</v>
      </c>
      <c r="H36" s="25" t="s">
        <v>45</v>
      </c>
      <c r="J36" s="26"/>
      <c r="K36" s="24" t="s">
        <v>32</v>
      </c>
      <c r="L36" s="28" t="s">
        <v>91</v>
      </c>
      <c r="M36" s="1"/>
      <c r="N36" s="69"/>
    </row>
    <row r="37" spans="1:14" ht="15.75" thickBot="1" x14ac:dyDescent="0.3">
      <c r="A37" s="67"/>
      <c r="B37" s="59"/>
      <c r="C37" t="s">
        <v>98</v>
      </c>
      <c r="D37" s="53">
        <v>3</v>
      </c>
      <c r="F37" s="26"/>
      <c r="J37" s="26"/>
      <c r="M37" s="1"/>
      <c r="N37" s="69"/>
    </row>
    <row r="38" spans="1:14" ht="15.75" thickBot="1" x14ac:dyDescent="0.3">
      <c r="A38" s="67"/>
      <c r="B38" s="59"/>
      <c r="F38" s="26"/>
      <c r="G38" t="s">
        <v>33</v>
      </c>
      <c r="H38" s="15"/>
      <c r="J38" s="26"/>
      <c r="K38" t="s">
        <v>33</v>
      </c>
      <c r="L38" s="15"/>
      <c r="M38" s="1"/>
      <c r="N38" s="69"/>
    </row>
    <row r="39" spans="1:14" ht="15.75" thickBot="1" x14ac:dyDescent="0.3">
      <c r="A39" s="67"/>
      <c r="B39" s="59"/>
      <c r="C39" s="18" t="s">
        <v>47</v>
      </c>
      <c r="D39" s="19"/>
      <c r="F39" s="26"/>
      <c r="G39" s="36" t="s">
        <v>34</v>
      </c>
      <c r="H39" s="16" cm="1">
        <f t="array" ref="H39">IF(H38=0,0,_xlfn.IFS(H38="A",H30*'Kitchen Calcs'!E6,H38="B",H30*'Kitchen Calcs'!E7,H38="C",H30*'Kitchen Calcs'!E8))</f>
        <v>0</v>
      </c>
      <c r="J39" s="26"/>
      <c r="K39" s="65" t="s">
        <v>34</v>
      </c>
      <c r="L39" s="16" cm="1">
        <f t="array" ref="L39">IF(L38=0,0,_xlfn.IFS(L38="A",L26*L30*'Kitchen Calcs'!M9,L38="B",L26*L30*'Kitchen Calcs'!M9,L38="C",L26*L30*'Kitchen Calcs'!M8))</f>
        <v>0</v>
      </c>
      <c r="M39" s="1"/>
      <c r="N39" s="69"/>
    </row>
    <row r="40" spans="1:14" x14ac:dyDescent="0.25">
      <c r="A40" s="67"/>
      <c r="B40" s="59"/>
      <c r="C40" s="20"/>
      <c r="D40" s="21"/>
      <c r="F40" s="26"/>
      <c r="J40" s="26"/>
      <c r="M40" s="1"/>
      <c r="N40" s="69"/>
    </row>
    <row r="41" spans="1:14" x14ac:dyDescent="0.25">
      <c r="A41" s="67"/>
      <c r="B41" s="59"/>
      <c r="C41" s="22" t="s">
        <v>30</v>
      </c>
      <c r="D41" s="23" t="s">
        <v>10</v>
      </c>
      <c r="F41" s="41">
        <v>7</v>
      </c>
      <c r="G41" s="58" t="s">
        <v>71</v>
      </c>
      <c r="J41" s="41">
        <v>11</v>
      </c>
      <c r="K41" s="58" t="s">
        <v>58</v>
      </c>
      <c r="M41" s="1"/>
      <c r="N41" s="69"/>
    </row>
    <row r="42" spans="1:14" x14ac:dyDescent="0.25">
      <c r="A42" s="67"/>
      <c r="B42" s="59"/>
      <c r="C42" s="22" t="s">
        <v>31</v>
      </c>
      <c r="D42" s="23" t="s">
        <v>11</v>
      </c>
      <c r="F42" s="26"/>
      <c r="G42" s="58"/>
      <c r="J42" s="26"/>
      <c r="M42" s="1"/>
      <c r="N42" s="69"/>
    </row>
    <row r="43" spans="1:14" x14ac:dyDescent="0.25">
      <c r="A43" s="67"/>
      <c r="B43" s="59"/>
      <c r="C43" s="24" t="s">
        <v>32</v>
      </c>
      <c r="D43" s="25" t="s">
        <v>45</v>
      </c>
      <c r="F43" s="26"/>
      <c r="G43" s="18" t="s">
        <v>72</v>
      </c>
      <c r="H43" s="19"/>
      <c r="J43" s="26"/>
      <c r="K43" s="39" t="s">
        <v>62</v>
      </c>
      <c r="L43" s="40"/>
      <c r="M43" s="1"/>
      <c r="N43" s="69"/>
    </row>
    <row r="44" spans="1:14" ht="15.75" thickBot="1" x14ac:dyDescent="0.3">
      <c r="A44" s="67"/>
      <c r="B44" s="59"/>
      <c r="F44" s="26"/>
      <c r="G44" s="26"/>
      <c r="H44" s="27"/>
      <c r="J44" s="26"/>
      <c r="M44" s="1"/>
      <c r="N44" s="69"/>
    </row>
    <row r="45" spans="1:14" ht="15.75" thickBot="1" x14ac:dyDescent="0.3">
      <c r="A45" s="67"/>
      <c r="B45" s="59"/>
      <c r="C45" t="s">
        <v>33</v>
      </c>
      <c r="D45" s="15"/>
      <c r="F45" s="26"/>
      <c r="G45" s="22" t="s">
        <v>30</v>
      </c>
      <c r="H45" s="27" t="s">
        <v>10</v>
      </c>
      <c r="J45" s="26"/>
      <c r="K45" t="s">
        <v>33</v>
      </c>
      <c r="L45" s="15"/>
      <c r="M45" s="1"/>
      <c r="N45" s="69"/>
    </row>
    <row r="46" spans="1:14" ht="15.75" thickBot="1" x14ac:dyDescent="0.3">
      <c r="A46" s="67"/>
      <c r="B46" s="59"/>
      <c r="C46" t="s">
        <v>39</v>
      </c>
      <c r="D46" s="16" cm="1">
        <f t="array" ref="D46">IF(D45=0,0,_xlfn.IFS(D45="A",(D7+D8)*D37*'Bathroom Calcs'!G11,D45="B",(D7+D8)*D37*'Bathroom Calcs'!G12,D45="c",(D7+D8)*D37*'Bathroom Calcs'!G13))</f>
        <v>0</v>
      </c>
      <c r="F46" s="26"/>
      <c r="G46" s="24" t="s">
        <v>31</v>
      </c>
      <c r="H46" s="28" t="s">
        <v>12</v>
      </c>
      <c r="J46" s="26"/>
      <c r="M46" s="1"/>
      <c r="N46" s="69"/>
    </row>
    <row r="47" spans="1:14" ht="15.75" thickBot="1" x14ac:dyDescent="0.3">
      <c r="A47" s="67"/>
      <c r="B47" s="59"/>
      <c r="F47" s="26"/>
      <c r="J47" s="26"/>
      <c r="K47" s="18" t="s">
        <v>65</v>
      </c>
      <c r="L47" s="19"/>
      <c r="M47" s="1"/>
      <c r="N47" s="69"/>
    </row>
    <row r="48" spans="1:14" ht="15.75" thickBot="1" x14ac:dyDescent="0.3">
      <c r="A48" s="67"/>
      <c r="B48" s="57">
        <v>4</v>
      </c>
      <c r="C48" s="58" t="s">
        <v>28</v>
      </c>
      <c r="F48" s="26"/>
      <c r="G48" t="s">
        <v>33</v>
      </c>
      <c r="H48" s="15"/>
      <c r="J48" s="26"/>
      <c r="K48" s="20"/>
      <c r="L48" s="21"/>
      <c r="M48" s="1"/>
      <c r="N48" s="69"/>
    </row>
    <row r="49" spans="1:14" ht="15.75" thickBot="1" x14ac:dyDescent="0.3">
      <c r="A49" s="67"/>
      <c r="B49" s="59"/>
      <c r="C49" s="58"/>
      <c r="F49" s="26"/>
      <c r="J49" s="26"/>
      <c r="K49" s="22" t="s">
        <v>30</v>
      </c>
      <c r="L49" s="23" t="s">
        <v>10</v>
      </c>
      <c r="M49" s="1"/>
      <c r="N49" s="69"/>
    </row>
    <row r="50" spans="1:14" ht="15.75" thickBot="1" x14ac:dyDescent="0.3">
      <c r="A50" s="67"/>
      <c r="B50" s="59"/>
      <c r="C50" t="s">
        <v>46</v>
      </c>
      <c r="D50" s="53">
        <v>5</v>
      </c>
      <c r="F50" s="26"/>
      <c r="G50" s="39" t="s">
        <v>75</v>
      </c>
      <c r="H50" s="40"/>
      <c r="J50" s="26"/>
      <c r="K50" s="22" t="s">
        <v>31</v>
      </c>
      <c r="L50" s="23" t="s">
        <v>11</v>
      </c>
      <c r="M50" s="1"/>
      <c r="N50" s="69"/>
    </row>
    <row r="51" spans="1:14" ht="15.75" thickBot="1" x14ac:dyDescent="0.3">
      <c r="A51" s="67"/>
      <c r="B51" s="59"/>
      <c r="F51" s="26"/>
      <c r="J51" s="26"/>
      <c r="K51" s="24" t="s">
        <v>32</v>
      </c>
      <c r="L51" s="25" t="s">
        <v>45</v>
      </c>
      <c r="M51" s="1"/>
      <c r="N51" s="69"/>
    </row>
    <row r="52" spans="1:14" ht="15.75" thickBot="1" x14ac:dyDescent="0.3">
      <c r="A52" s="67"/>
      <c r="B52" s="59"/>
      <c r="C52" s="18" t="s">
        <v>29</v>
      </c>
      <c r="D52" s="19"/>
      <c r="F52" s="26"/>
      <c r="G52" t="s">
        <v>33</v>
      </c>
      <c r="H52" s="15"/>
      <c r="J52" s="26"/>
      <c r="M52" s="1"/>
      <c r="N52" s="69"/>
    </row>
    <row r="53" spans="1:14" ht="15.75" thickBot="1" x14ac:dyDescent="0.3">
      <c r="A53" s="67"/>
      <c r="B53" s="59"/>
      <c r="C53" s="20"/>
      <c r="D53" s="21"/>
      <c r="F53" s="26"/>
      <c r="J53" s="26"/>
      <c r="K53" t="s">
        <v>33</v>
      </c>
      <c r="L53" s="15"/>
      <c r="M53" s="1"/>
      <c r="N53" s="69"/>
    </row>
    <row r="54" spans="1:14" ht="15.75" thickBot="1" x14ac:dyDescent="0.3">
      <c r="A54" s="67"/>
      <c r="B54" s="59"/>
      <c r="C54" s="22" t="s">
        <v>30</v>
      </c>
      <c r="D54" s="23" t="s">
        <v>10</v>
      </c>
      <c r="F54" s="26"/>
      <c r="G54" s="18" t="s">
        <v>73</v>
      </c>
      <c r="H54" s="19"/>
      <c r="J54" s="26"/>
      <c r="K54" s="65" t="s">
        <v>34</v>
      </c>
      <c r="L54" s="16" cm="1">
        <f t="array" ref="L54">IF(L53=0,0,_xlfn.IFS(L53="A",L45*'Kitchen Calcs'!O12,L53="B",L45*'Kitchen Calcs'!O13,L53="C",L45*'Kitchen Calcs'!O14))</f>
        <v>0</v>
      </c>
      <c r="M54" s="1"/>
      <c r="N54" s="69"/>
    </row>
    <row r="55" spans="1:14" x14ac:dyDescent="0.25">
      <c r="A55" s="67"/>
      <c r="B55" s="59"/>
      <c r="C55" s="22" t="s">
        <v>31</v>
      </c>
      <c r="D55" s="23" t="s">
        <v>11</v>
      </c>
      <c r="F55" s="26"/>
      <c r="G55" s="26"/>
      <c r="H55" s="27"/>
      <c r="J55" s="26"/>
      <c r="M55" s="1"/>
      <c r="N55" s="69"/>
    </row>
    <row r="56" spans="1:14" x14ac:dyDescent="0.25">
      <c r="A56" s="67"/>
      <c r="B56" s="59"/>
      <c r="C56" s="24" t="s">
        <v>32</v>
      </c>
      <c r="D56" s="25" t="s">
        <v>45</v>
      </c>
      <c r="F56" s="26"/>
      <c r="G56" s="22" t="s">
        <v>30</v>
      </c>
      <c r="H56" s="27" t="s">
        <v>10</v>
      </c>
      <c r="J56" s="26"/>
      <c r="M56" s="1"/>
      <c r="N56" s="69"/>
    </row>
    <row r="57" spans="1:14" ht="15.75" thickBot="1" x14ac:dyDescent="0.3">
      <c r="A57" s="67"/>
      <c r="B57" s="59"/>
      <c r="F57" s="26"/>
      <c r="G57" s="22" t="s">
        <v>31</v>
      </c>
      <c r="H57" s="27" t="s">
        <v>11</v>
      </c>
      <c r="J57" s="26"/>
      <c r="M57" s="1"/>
      <c r="N57" s="69"/>
    </row>
    <row r="58" spans="1:14" ht="15.75" thickBot="1" x14ac:dyDescent="0.3">
      <c r="A58" s="67"/>
      <c r="B58" s="59"/>
      <c r="C58" t="s">
        <v>33</v>
      </c>
      <c r="D58" s="15"/>
      <c r="F58" s="26"/>
      <c r="G58" s="24" t="s">
        <v>32</v>
      </c>
      <c r="H58" s="28" t="s">
        <v>12</v>
      </c>
      <c r="J58" s="26"/>
      <c r="M58" s="1"/>
      <c r="N58" s="69"/>
    </row>
    <row r="59" spans="1:14" ht="15.75" thickBot="1" x14ac:dyDescent="0.3">
      <c r="A59" s="67"/>
      <c r="B59" s="59"/>
      <c r="C59" s="36" t="s">
        <v>34</v>
      </c>
      <c r="D59" s="16" cm="1">
        <f t="array" ref="D59">IF(D58=0,0,_xlfn.IFS(D58="A",(D7+D8)*D50*'Bathroom Calcs'!I5,D58="B",(D7+D8)*D50*'Bathroom Calcs'!I6,D58="c",(D7+D8)*D50*'Bathroom Calcs'!I7))</f>
        <v>0</v>
      </c>
      <c r="F59" s="26"/>
      <c r="J59" s="26"/>
      <c r="M59" s="1"/>
      <c r="N59" s="69"/>
    </row>
    <row r="60" spans="1:14" ht="15.75" thickBot="1" x14ac:dyDescent="0.3">
      <c r="A60" s="67"/>
      <c r="B60" s="59"/>
      <c r="F60" s="26"/>
      <c r="G60" t="s">
        <v>33</v>
      </c>
      <c r="H60" s="15"/>
      <c r="J60" s="26"/>
      <c r="M60" s="1"/>
      <c r="N60" s="69"/>
    </row>
    <row r="61" spans="1:14" ht="15.75" thickBot="1" x14ac:dyDescent="0.3">
      <c r="A61" s="67"/>
      <c r="B61" s="59"/>
      <c r="F61" s="26"/>
      <c r="G61" s="65" t="s">
        <v>34</v>
      </c>
      <c r="H61" s="16" cm="1">
        <f t="array" ref="H61">IF(H48="A",_xlfn.IFS(H60="A",H52*'Kitchen Calcs'!G8,H60="B",H52*'Kitchen Calcs'!G9,H60="C",H52*'Kitchen Calcs'!G10),0)</f>
        <v>0</v>
      </c>
      <c r="J61" s="26"/>
      <c r="M61" s="1"/>
      <c r="N61" s="69"/>
    </row>
    <row r="62" spans="1:14" ht="15.75" thickBot="1" x14ac:dyDescent="0.3">
      <c r="A62" s="67"/>
      <c r="B62" s="61"/>
      <c r="C62" s="62"/>
      <c r="D62" s="62"/>
      <c r="E62" s="62"/>
      <c r="F62" s="63"/>
      <c r="G62" s="62"/>
      <c r="H62" s="62"/>
      <c r="I62" s="62"/>
      <c r="J62" s="63"/>
      <c r="K62" s="62"/>
      <c r="L62" s="62"/>
      <c r="M62" s="2"/>
      <c r="N62" s="69"/>
    </row>
    <row r="63" spans="1:14" x14ac:dyDescent="0.25">
      <c r="A63" s="67"/>
      <c r="B63" s="38"/>
      <c r="C63" s="37"/>
      <c r="D63" s="37"/>
      <c r="E63" s="37"/>
      <c r="F63" s="37"/>
      <c r="G63" s="37"/>
      <c r="H63" s="37"/>
      <c r="I63" s="37"/>
      <c r="J63" s="37"/>
      <c r="K63" s="37"/>
      <c r="L63" s="37"/>
      <c r="M63" s="37"/>
      <c r="N63" s="69"/>
    </row>
    <row r="64" spans="1:14" ht="9" customHeight="1" thickBot="1" x14ac:dyDescent="0.3">
      <c r="A64" s="68"/>
      <c r="B64" s="70"/>
      <c r="C64" s="71"/>
      <c r="D64" s="71"/>
      <c r="E64" s="71"/>
      <c r="F64" s="71"/>
      <c r="G64" s="71"/>
      <c r="H64" s="71"/>
      <c r="I64" s="71"/>
      <c r="J64" s="71"/>
      <c r="K64" s="71"/>
      <c r="L64" s="71"/>
      <c r="M64" s="71"/>
      <c r="N64" s="72"/>
    </row>
  </sheetData>
  <dataValidations count="11">
    <dataValidation type="list" allowBlank="1" showInputMessage="1" showErrorMessage="1" sqref="D21" xr:uid="{ADE2FD01-FED1-4A04-858D-4E7493A423DF}">
      <formula1>$C$17:$C$19</formula1>
    </dataValidation>
    <dataValidation type="list" allowBlank="1" showInputMessage="1" showErrorMessage="1" sqref="D32" xr:uid="{EE4F873D-E7BB-41A4-9FA2-535B2A798217}">
      <formula1>$C$28:$C$30</formula1>
    </dataValidation>
    <dataValidation type="list" allowBlank="1" showInputMessage="1" showErrorMessage="1" sqref="D45" xr:uid="{3B059013-9863-48B4-A1FB-96EF507B4E0D}">
      <formula1>$C$41:$C$43</formula1>
    </dataValidation>
    <dataValidation type="list" allowBlank="1" showInputMessage="1" showErrorMessage="1" sqref="D58" xr:uid="{CA6A122B-42F2-4459-92D0-21E46BD9DAAF}">
      <formula1>$C$54:$C$56</formula1>
    </dataValidation>
    <dataValidation type="list" allowBlank="1" showInputMessage="1" showErrorMessage="1" sqref="H23" xr:uid="{DEF582D4-B568-413F-BB3C-8B8B60067105}">
      <formula1>$G$19:$G$21</formula1>
    </dataValidation>
    <dataValidation type="list" allowBlank="1" showInputMessage="1" showErrorMessage="1" sqref="H38" xr:uid="{3C137805-BAAC-4BBF-8458-A0FDF7B70D12}">
      <formula1>$G$34:$G$36</formula1>
    </dataValidation>
    <dataValidation type="list" allowBlank="1" showInputMessage="1" showErrorMessage="1" sqref="H48" xr:uid="{994F017A-9856-472C-88E2-418C06F0AEA8}">
      <formula1>$G$45:$G$46</formula1>
    </dataValidation>
    <dataValidation type="list" allowBlank="1" showInputMessage="1" showErrorMessage="1" sqref="H60" xr:uid="{B73C7410-6667-471D-BF0F-F8A8FD609A13}">
      <formula1>$G$56:$G$58</formula1>
    </dataValidation>
    <dataValidation type="list" allowBlank="1" showInputMessage="1" showErrorMessage="1" sqref="L19" xr:uid="{24991402-0594-4410-B7DE-C35F17E8D10F}">
      <formula1>$K$16:$K$17</formula1>
    </dataValidation>
    <dataValidation type="list" allowBlank="1" showInputMessage="1" showErrorMessage="1" sqref="L38" xr:uid="{02E7EB5F-8A0C-4E66-933E-B13F63DC8370}">
      <formula1>$K$34:$K$36</formula1>
    </dataValidation>
    <dataValidation type="list" allowBlank="1" showInputMessage="1" showErrorMessage="1" sqref="L53" xr:uid="{3FEADF95-C3CB-4321-A33E-09E04F4B8C8D}">
      <formula1>$K$49:$K$51</formula1>
    </dataValidation>
  </dataValidations>
  <pageMargins left="0.7" right="0.7" top="0.75" bottom="0.75" header="0.3" footer="0.3"/>
  <pageSetup scale="4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15"/>
  <sheetViews>
    <sheetView workbookViewId="0">
      <selection activeCell="H27" sqref="H27"/>
    </sheetView>
  </sheetViews>
  <sheetFormatPr defaultRowHeight="15" x14ac:dyDescent="0.25"/>
  <cols>
    <col min="2" max="2" width="18.140625" customWidth="1"/>
    <col min="3" max="3" width="15.42578125" customWidth="1"/>
    <col min="4" max="4" width="20.140625" customWidth="1"/>
    <col min="5" max="5" width="18.140625" customWidth="1"/>
    <col min="6" max="6" width="16.140625" customWidth="1"/>
    <col min="7" max="7" width="15.42578125" customWidth="1"/>
    <col min="8" max="8" width="12.85546875" customWidth="1"/>
    <col min="9" max="9" width="16.42578125" customWidth="1"/>
  </cols>
  <sheetData>
    <row r="1" spans="2:9" ht="15.75" thickBot="1" x14ac:dyDescent="0.3"/>
    <row r="2" spans="2:9" ht="15.75" thickBot="1" x14ac:dyDescent="0.3">
      <c r="B2" s="7" t="s">
        <v>0</v>
      </c>
      <c r="C2" s="4"/>
      <c r="D2" s="7" t="s">
        <v>15</v>
      </c>
      <c r="E2" s="4"/>
      <c r="F2" s="7" t="s">
        <v>21</v>
      </c>
      <c r="G2" s="4"/>
      <c r="H2" s="7" t="s">
        <v>28</v>
      </c>
      <c r="I2" s="4"/>
    </row>
    <row r="3" spans="2:9" ht="15.75" thickBot="1" x14ac:dyDescent="0.3">
      <c r="B3" s="3" t="s">
        <v>1</v>
      </c>
      <c r="C3" s="4"/>
      <c r="D3" s="3" t="s">
        <v>16</v>
      </c>
      <c r="E3" s="4"/>
      <c r="F3" s="3" t="s">
        <v>22</v>
      </c>
      <c r="G3" s="4"/>
      <c r="H3" s="3" t="s">
        <v>29</v>
      </c>
      <c r="I3" s="4"/>
    </row>
    <row r="4" spans="2:9" ht="15.75" thickBot="1" x14ac:dyDescent="0.3">
      <c r="B4" s="8" t="s">
        <v>2</v>
      </c>
      <c r="C4" s="9" t="s">
        <v>5</v>
      </c>
      <c r="D4" s="8" t="s">
        <v>18</v>
      </c>
      <c r="E4" s="9" t="s">
        <v>17</v>
      </c>
      <c r="F4" s="8" t="s">
        <v>2</v>
      </c>
      <c r="G4" s="9" t="s">
        <v>5</v>
      </c>
      <c r="H4" s="8" t="s">
        <v>9</v>
      </c>
      <c r="I4" s="9" t="s">
        <v>13</v>
      </c>
    </row>
    <row r="5" spans="2:9" x14ac:dyDescent="0.25">
      <c r="B5" s="5" t="s">
        <v>3</v>
      </c>
      <c r="C5" s="1">
        <v>4</v>
      </c>
      <c r="D5" s="5" t="s">
        <v>40</v>
      </c>
      <c r="E5" s="1">
        <v>1</v>
      </c>
      <c r="F5" s="5" t="s">
        <v>23</v>
      </c>
      <c r="G5" s="1">
        <v>4</v>
      </c>
      <c r="H5" s="5" t="s">
        <v>10</v>
      </c>
      <c r="I5" s="1">
        <v>1.6</v>
      </c>
    </row>
    <row r="6" spans="2:9" x14ac:dyDescent="0.25">
      <c r="B6" s="5" t="s">
        <v>4</v>
      </c>
      <c r="C6" s="1">
        <v>8</v>
      </c>
      <c r="D6" s="5" t="s">
        <v>41</v>
      </c>
      <c r="E6" s="1">
        <v>0.14000000000000001</v>
      </c>
      <c r="F6" s="5" t="s">
        <v>24</v>
      </c>
      <c r="G6" s="1">
        <v>8</v>
      </c>
      <c r="H6" s="5" t="s">
        <v>11</v>
      </c>
      <c r="I6" s="1">
        <v>3.3</v>
      </c>
    </row>
    <row r="7" spans="2:9" ht="15.75" thickBot="1" x14ac:dyDescent="0.3">
      <c r="B7" s="5" t="s">
        <v>6</v>
      </c>
      <c r="C7" s="1">
        <v>13</v>
      </c>
      <c r="D7" s="5" t="s">
        <v>42</v>
      </c>
      <c r="E7" s="1">
        <v>3.3300000000000003E-2</v>
      </c>
      <c r="F7" s="5" t="s">
        <v>25</v>
      </c>
      <c r="G7" s="1">
        <v>20</v>
      </c>
      <c r="H7" s="6" t="s">
        <v>12</v>
      </c>
      <c r="I7" s="2">
        <v>5</v>
      </c>
    </row>
    <row r="8" spans="2:9" ht="15.75" thickBot="1" x14ac:dyDescent="0.3">
      <c r="B8" s="6" t="s">
        <v>7</v>
      </c>
      <c r="C8" s="2">
        <v>15</v>
      </c>
      <c r="D8" s="6" t="s">
        <v>43</v>
      </c>
      <c r="E8" s="2">
        <v>3.0000000000000001E-3</v>
      </c>
      <c r="F8" s="6" t="s">
        <v>26</v>
      </c>
      <c r="G8" s="2">
        <v>30</v>
      </c>
      <c r="H8" s="3" t="s">
        <v>14</v>
      </c>
      <c r="I8" s="4"/>
    </row>
    <row r="9" spans="2:9" ht="28.35" customHeight="1" thickBot="1" x14ac:dyDescent="0.3">
      <c r="B9" s="3" t="s">
        <v>8</v>
      </c>
      <c r="C9" s="4"/>
      <c r="D9" s="3" t="s">
        <v>14</v>
      </c>
      <c r="E9" s="4"/>
      <c r="F9" s="3" t="s">
        <v>27</v>
      </c>
      <c r="G9" s="4"/>
      <c r="H9" s="10" t="s">
        <v>20</v>
      </c>
      <c r="I9" s="13"/>
    </row>
    <row r="10" spans="2:9" ht="45" customHeight="1" thickBot="1" x14ac:dyDescent="0.3">
      <c r="B10" s="8" t="s">
        <v>9</v>
      </c>
      <c r="C10" s="9" t="s">
        <v>13</v>
      </c>
      <c r="D10" s="10" t="s">
        <v>19</v>
      </c>
      <c r="E10" s="11"/>
      <c r="F10" s="8" t="s">
        <v>9</v>
      </c>
      <c r="G10" s="9" t="s">
        <v>13</v>
      </c>
    </row>
    <row r="11" spans="2:9" x14ac:dyDescent="0.25">
      <c r="B11" s="5" t="s">
        <v>10</v>
      </c>
      <c r="C11" s="1">
        <v>2.5</v>
      </c>
      <c r="D11" s="17" t="s">
        <v>10</v>
      </c>
      <c r="E11">
        <v>1</v>
      </c>
      <c r="F11" s="5" t="s">
        <v>10</v>
      </c>
      <c r="G11" s="1">
        <v>1.5</v>
      </c>
    </row>
    <row r="12" spans="2:9" x14ac:dyDescent="0.25">
      <c r="B12" s="5" t="s">
        <v>11</v>
      </c>
      <c r="C12" s="1">
        <v>3.8</v>
      </c>
      <c r="D12" t="s">
        <v>11</v>
      </c>
      <c r="E12">
        <v>0.5</v>
      </c>
      <c r="F12" s="5" t="s">
        <v>11</v>
      </c>
      <c r="G12" s="1">
        <v>3.3</v>
      </c>
    </row>
    <row r="13" spans="2:9" ht="15.75" thickBot="1" x14ac:dyDescent="0.3">
      <c r="B13" s="6" t="s">
        <v>12</v>
      </c>
      <c r="C13" s="2">
        <v>5</v>
      </c>
      <c r="D13" t="s">
        <v>12</v>
      </c>
      <c r="E13">
        <v>0</v>
      </c>
      <c r="F13" s="6" t="s">
        <v>12</v>
      </c>
      <c r="G13" s="2">
        <v>5</v>
      </c>
    </row>
    <row r="14" spans="2:9" ht="15.75" thickBot="1" x14ac:dyDescent="0.3">
      <c r="B14" s="3" t="s">
        <v>14</v>
      </c>
      <c r="C14" s="4"/>
      <c r="F14" s="3" t="s">
        <v>14</v>
      </c>
      <c r="G14" s="4"/>
    </row>
    <row r="15" spans="2:9" ht="29.65" customHeight="1" thickBot="1" x14ac:dyDescent="0.3">
      <c r="B15" s="10" t="s">
        <v>20</v>
      </c>
      <c r="C15" s="12"/>
      <c r="F15" s="10" t="s">
        <v>20</v>
      </c>
      <c r="G15" s="13"/>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0E1E9-384D-4F6E-8607-CBBEE818CF50}">
  <dimension ref="B2:O16"/>
  <sheetViews>
    <sheetView workbookViewId="0">
      <selection activeCell="L9" sqref="L9"/>
    </sheetView>
  </sheetViews>
  <sheetFormatPr defaultRowHeight="15" x14ac:dyDescent="0.25"/>
  <cols>
    <col min="2" max="2" width="16.7109375" customWidth="1"/>
    <col min="3" max="3" width="17" customWidth="1"/>
    <col min="4" max="5" width="20" customWidth="1"/>
    <col min="6" max="6" width="17.5703125" customWidth="1"/>
    <col min="7" max="7" width="12.7109375" customWidth="1"/>
    <col min="8" max="8" width="16.5703125" customWidth="1"/>
    <col min="9" max="9" width="14.28515625" customWidth="1"/>
    <col min="10" max="10" width="17.140625" customWidth="1"/>
    <col min="11" max="11" width="17.85546875" customWidth="1"/>
    <col min="12" max="12" width="22" customWidth="1"/>
    <col min="13" max="13" width="19" customWidth="1"/>
    <col min="14" max="14" width="26.5703125" customWidth="1"/>
    <col min="15" max="15" width="21.7109375" customWidth="1"/>
  </cols>
  <sheetData>
    <row r="2" spans="2:15" ht="15.75" thickBot="1" x14ac:dyDescent="0.3"/>
    <row r="3" spans="2:15" ht="15.75" thickBot="1" x14ac:dyDescent="0.3">
      <c r="B3" s="7" t="s">
        <v>52</v>
      </c>
      <c r="C3" s="4"/>
      <c r="D3" s="7" t="s">
        <v>48</v>
      </c>
      <c r="E3" s="4"/>
      <c r="F3" s="7" t="s">
        <v>67</v>
      </c>
      <c r="G3" s="4"/>
      <c r="H3" s="7" t="s">
        <v>66</v>
      </c>
      <c r="I3" s="4"/>
      <c r="J3" s="7" t="s">
        <v>79</v>
      </c>
      <c r="K3" s="4"/>
      <c r="L3" s="7" t="s">
        <v>81</v>
      </c>
      <c r="M3" s="4"/>
      <c r="N3" s="7" t="s">
        <v>58</v>
      </c>
      <c r="O3" s="4"/>
    </row>
    <row r="4" spans="2:15" ht="15.75" thickBot="1" x14ac:dyDescent="0.3">
      <c r="B4" s="3" t="s">
        <v>53</v>
      </c>
      <c r="C4" s="4"/>
      <c r="D4" s="3" t="s">
        <v>54</v>
      </c>
      <c r="E4" s="4"/>
      <c r="F4" s="3" t="s">
        <v>68</v>
      </c>
      <c r="G4" s="4"/>
      <c r="H4" s="3" t="s">
        <v>70</v>
      </c>
      <c r="I4" s="4"/>
      <c r="J4" t="s">
        <v>92</v>
      </c>
      <c r="L4" s="3" t="s">
        <v>82</v>
      </c>
      <c r="M4" s="4"/>
      <c r="N4" s="3" t="s">
        <v>59</v>
      </c>
      <c r="O4" s="4"/>
    </row>
    <row r="5" spans="2:15" ht="15.75" thickBot="1" x14ac:dyDescent="0.3">
      <c r="B5" s="8" t="s">
        <v>2</v>
      </c>
      <c r="C5" s="9" t="s">
        <v>5</v>
      </c>
      <c r="D5" s="33" t="s">
        <v>60</v>
      </c>
      <c r="E5" s="34" t="s">
        <v>49</v>
      </c>
      <c r="F5" s="48" t="s">
        <v>10</v>
      </c>
      <c r="G5" s="30">
        <v>1</v>
      </c>
      <c r="H5" s="48" t="s">
        <v>10</v>
      </c>
      <c r="I5" s="30">
        <v>1</v>
      </c>
      <c r="J5" t="s">
        <v>93</v>
      </c>
      <c r="L5" s="3" t="s">
        <v>83</v>
      </c>
      <c r="M5" s="4"/>
      <c r="N5" s="8" t="s">
        <v>18</v>
      </c>
      <c r="O5" s="9" t="s">
        <v>17</v>
      </c>
    </row>
    <row r="6" spans="2:15" ht="15.75" thickBot="1" x14ac:dyDescent="0.3">
      <c r="B6" s="5" t="s">
        <v>3</v>
      </c>
      <c r="C6" s="1">
        <v>4</v>
      </c>
      <c r="D6" s="31" t="s">
        <v>10</v>
      </c>
      <c r="E6" s="30">
        <v>4.3</v>
      </c>
      <c r="F6" s="49" t="s">
        <v>12</v>
      </c>
      <c r="G6" s="2">
        <v>0</v>
      </c>
      <c r="H6" s="49" t="s">
        <v>12</v>
      </c>
      <c r="I6" s="2">
        <v>0</v>
      </c>
      <c r="J6" t="s">
        <v>94</v>
      </c>
      <c r="L6" s="3" t="s">
        <v>87</v>
      </c>
      <c r="M6" s="4"/>
      <c r="N6" s="42" t="s">
        <v>40</v>
      </c>
      <c r="O6" s="30">
        <v>1</v>
      </c>
    </row>
    <row r="7" spans="2:15" ht="15.75" thickBot="1" x14ac:dyDescent="0.3">
      <c r="B7" s="5" t="s">
        <v>4</v>
      </c>
      <c r="C7" s="1">
        <v>8</v>
      </c>
      <c r="D7" s="32" t="s">
        <v>11</v>
      </c>
      <c r="E7" s="1">
        <v>9.65</v>
      </c>
      <c r="F7" s="3" t="s">
        <v>69</v>
      </c>
      <c r="G7" s="4"/>
      <c r="H7" s="3" t="s">
        <v>14</v>
      </c>
      <c r="I7" s="4"/>
      <c r="L7" s="17" t="s">
        <v>85</v>
      </c>
      <c r="M7" s="1">
        <v>250</v>
      </c>
      <c r="N7" s="5" t="s">
        <v>41</v>
      </c>
      <c r="O7" s="1">
        <v>0.14000000000000001</v>
      </c>
    </row>
    <row r="8" spans="2:15" ht="30.75" thickBot="1" x14ac:dyDescent="0.3">
      <c r="B8" s="5" t="s">
        <v>6</v>
      </c>
      <c r="C8" s="1">
        <v>13</v>
      </c>
      <c r="D8" s="32" t="s">
        <v>12</v>
      </c>
      <c r="E8" s="1">
        <v>15</v>
      </c>
      <c r="F8" s="48" t="s">
        <v>10</v>
      </c>
      <c r="G8" s="30">
        <v>1.2</v>
      </c>
      <c r="H8" s="52" t="s">
        <v>77</v>
      </c>
      <c r="I8" s="51"/>
      <c r="L8" s="17" t="s">
        <v>11</v>
      </c>
      <c r="M8" s="1">
        <v>150</v>
      </c>
      <c r="N8" s="5" t="s">
        <v>42</v>
      </c>
      <c r="O8" s="1">
        <v>3.3300000000000003E-2</v>
      </c>
    </row>
    <row r="9" spans="2:15" ht="15.75" thickBot="1" x14ac:dyDescent="0.3">
      <c r="B9" s="6" t="s">
        <v>7</v>
      </c>
      <c r="C9" s="2">
        <v>15</v>
      </c>
      <c r="D9" s="3" t="s">
        <v>51</v>
      </c>
      <c r="E9" s="4"/>
      <c r="F9" s="17" t="s">
        <v>11</v>
      </c>
      <c r="G9" s="1">
        <v>1.6</v>
      </c>
      <c r="L9" s="49" t="s">
        <v>86</v>
      </c>
      <c r="M9" s="64">
        <v>50</v>
      </c>
      <c r="N9" s="6" t="s">
        <v>43</v>
      </c>
      <c r="O9" s="2">
        <v>3.0000000000000001E-3</v>
      </c>
    </row>
    <row r="10" spans="2:15" ht="15.75" thickBot="1" x14ac:dyDescent="0.3">
      <c r="B10" s="3" t="s">
        <v>27</v>
      </c>
      <c r="C10" s="4"/>
      <c r="D10" s="8" t="s">
        <v>18</v>
      </c>
      <c r="E10" s="9" t="s">
        <v>17</v>
      </c>
      <c r="F10" s="49" t="s">
        <v>12</v>
      </c>
      <c r="G10" s="2">
        <v>2</v>
      </c>
      <c r="L10" s="17" t="s">
        <v>14</v>
      </c>
      <c r="N10" s="46" t="s">
        <v>61</v>
      </c>
      <c r="O10" s="4"/>
    </row>
    <row r="11" spans="2:15" ht="15.75" thickBot="1" x14ac:dyDescent="0.3">
      <c r="B11" s="8" t="s">
        <v>9</v>
      </c>
      <c r="C11" s="9" t="s">
        <v>13</v>
      </c>
      <c r="D11" s="5" t="s">
        <v>40</v>
      </c>
      <c r="E11" s="1">
        <v>1</v>
      </c>
      <c r="L11" s="50" t="s">
        <v>84</v>
      </c>
      <c r="M11" s="11"/>
      <c r="N11" s="43" t="s">
        <v>60</v>
      </c>
      <c r="O11" s="44" t="s">
        <v>49</v>
      </c>
    </row>
    <row r="12" spans="2:15" x14ac:dyDescent="0.25">
      <c r="B12" s="5" t="s">
        <v>10</v>
      </c>
      <c r="C12" s="1">
        <v>1.5</v>
      </c>
      <c r="D12" s="5" t="s">
        <v>41</v>
      </c>
      <c r="E12" s="1">
        <v>0.14000000000000001</v>
      </c>
      <c r="N12" s="31" t="s">
        <v>10</v>
      </c>
      <c r="O12" s="30">
        <v>20</v>
      </c>
    </row>
    <row r="13" spans="2:15" x14ac:dyDescent="0.25">
      <c r="B13" s="5" t="s">
        <v>11</v>
      </c>
      <c r="C13" s="1">
        <v>3.3</v>
      </c>
      <c r="D13" s="5" t="s">
        <v>42</v>
      </c>
      <c r="E13" s="1">
        <v>3.3300000000000003E-2</v>
      </c>
      <c r="N13" s="32" t="s">
        <v>11</v>
      </c>
      <c r="O13" s="1">
        <v>30.5</v>
      </c>
    </row>
    <row r="14" spans="2:15" ht="15.75" thickBot="1" x14ac:dyDescent="0.3">
      <c r="B14" s="6" t="s">
        <v>12</v>
      </c>
      <c r="C14" s="2">
        <v>5</v>
      </c>
      <c r="D14" s="5" t="s">
        <v>43</v>
      </c>
      <c r="E14" s="1">
        <v>3.0000000000000001E-3</v>
      </c>
      <c r="N14" s="45" t="s">
        <v>12</v>
      </c>
      <c r="O14" s="2">
        <v>41</v>
      </c>
    </row>
    <row r="15" spans="2:15" ht="15.75" thickBot="1" x14ac:dyDescent="0.3">
      <c r="B15" s="3" t="s">
        <v>14</v>
      </c>
      <c r="C15" s="4"/>
      <c r="D15" s="3" t="s">
        <v>14</v>
      </c>
      <c r="E15" s="4"/>
    </row>
    <row r="16" spans="2:15" ht="30.75" thickBot="1" x14ac:dyDescent="0.3">
      <c r="B16" s="10" t="s">
        <v>20</v>
      </c>
      <c r="C16" s="29"/>
      <c r="D16" s="10" t="s">
        <v>50</v>
      </c>
      <c r="E16" s="11"/>
      <c r="F16" s="47"/>
      <c r="G16" s="47"/>
    </row>
  </sheetData>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Footprint Calculator</vt:lpstr>
      <vt:lpstr>Bathroom Calcs</vt:lpstr>
      <vt:lpstr>Kitchen Calcs</vt:lpstr>
      <vt:lpstr>'Footprint Calculator'!Print_Area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Killer</dc:creator>
  <cp:lastModifiedBy>Julia Fahy</cp:lastModifiedBy>
  <cp:lastPrinted>2025-08-04T15:16:21Z</cp:lastPrinted>
  <dcterms:created xsi:type="dcterms:W3CDTF">2015-06-05T18:17:20Z</dcterms:created>
  <dcterms:modified xsi:type="dcterms:W3CDTF">2025-08-26T16:54:48Z</dcterms:modified>
</cp:coreProperties>
</file>