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M:\city\water\26 UCP and ECU Stuff\Current ECU Calculators\"/>
    </mc:Choice>
  </mc:AlternateContent>
  <xr:revisionPtr revIDLastSave="0" documentId="13_ncr:1_{DE7FA7A0-8DF6-47B1-AA0E-DC67A9FFF143}" xr6:coauthVersionLast="47" xr6:coauthVersionMax="47" xr10:uidLastSave="{00000000-0000-0000-0000-000000000000}"/>
  <bookViews>
    <workbookView xWindow="-38510" yWindow="-4270" windowWidth="38620" windowHeight="21100" xr2:uid="{1BA81FC9-2CEA-4DF9-AB7D-2E0EAE76FC8A}"/>
  </bookViews>
  <sheets>
    <sheet name="ECU Calculator" sheetId="1" r:id="rId1"/>
    <sheet name="Outdoor Water Budget Worksheet" sheetId="11" r:id="rId2"/>
    <sheet name="Existing ECU Count" sheetId="7" state="hidden" r:id="rId3"/>
    <sheet name="Tap Fee Calculator" sheetId="9" state="hidden" r:id="rId4"/>
  </sheets>
  <definedNames>
    <definedName name="_xlnm.Print_Area" localSheetId="0">'ECU Calculator'!$A$1:$S$73</definedName>
    <definedName name="_xlnm.Print_Area" localSheetId="1">'Outdoor Water Budget Worksheet'!$A$1:$I$66</definedName>
    <definedName name="_xlnm.Print_Area" localSheetId="3">'Tap Fee Calculator'!$A$1:$M$15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9" i="1" l="1"/>
  <c r="F58" i="1"/>
  <c r="F61" i="1"/>
  <c r="F60" i="1"/>
  <c r="E28" i="1" l="1"/>
  <c r="E61" i="1"/>
  <c r="B68" i="1" l="1"/>
  <c r="B66" i="1"/>
  <c r="B67" i="1" s="1"/>
  <c r="E58" i="1" l="1"/>
  <c r="E23" i="1"/>
  <c r="G36" i="1"/>
  <c r="I56" i="1"/>
  <c r="I55" i="1"/>
  <c r="E56" i="1"/>
  <c r="E57" i="1"/>
  <c r="E55" i="1"/>
  <c r="I48" i="1"/>
  <c r="E54" i="1"/>
  <c r="I47" i="1"/>
  <c r="I46" i="1"/>
  <c r="I37" i="1"/>
  <c r="I29" i="1"/>
  <c r="I28" i="1"/>
  <c r="I27" i="1"/>
  <c r="I26" i="1"/>
  <c r="G52" i="1"/>
  <c r="G37" i="1"/>
  <c r="G29" i="1"/>
  <c r="G28" i="1"/>
  <c r="G27" i="1"/>
  <c r="G26" i="1"/>
  <c r="G25" i="1"/>
  <c r="G24" i="1"/>
  <c r="G31" i="1" l="1"/>
  <c r="E27" i="1"/>
  <c r="E37" i="1"/>
  <c r="G59" i="1"/>
  <c r="G58" i="1"/>
  <c r="F43" i="11" a="1"/>
  <c r="F43" i="11" s="1"/>
  <c r="F44" i="11" a="1"/>
  <c r="F44" i="11" s="1"/>
  <c r="F45" i="11" a="1"/>
  <c r="F45" i="11" s="1"/>
  <c r="F46" i="11" a="1"/>
  <c r="F46" i="11" s="1"/>
  <c r="F47" i="11" a="1"/>
  <c r="F47" i="11" s="1"/>
  <c r="F48" i="11" a="1"/>
  <c r="F48" i="11" s="1"/>
  <c r="F49" i="11" a="1"/>
  <c r="F49" i="11" s="1"/>
  <c r="F50" i="11" a="1"/>
  <c r="F50" i="11" s="1"/>
  <c r="F51" i="11" a="1"/>
  <c r="F51" i="11" s="1"/>
  <c r="F52" i="11" a="1"/>
  <c r="F52" i="11" s="1"/>
  <c r="F53" i="11" a="1"/>
  <c r="F53" i="11" s="1"/>
  <c r="F54" i="11" a="1"/>
  <c r="F54" i="11" s="1"/>
  <c r="F42" i="11" a="1"/>
  <c r="F42" i="11" s="1"/>
  <c r="D43" i="11" a="1"/>
  <c r="D43" i="11" s="1"/>
  <c r="D44" i="11" a="1"/>
  <c r="D44" i="11" s="1"/>
  <c r="D45" i="11" a="1"/>
  <c r="D45" i="11" s="1"/>
  <c r="D46" i="11" a="1"/>
  <c r="D46" i="11" s="1"/>
  <c r="D47" i="11" a="1"/>
  <c r="D47" i="11" s="1"/>
  <c r="D48" i="11" a="1"/>
  <c r="D48" i="11" s="1"/>
  <c r="D49" i="11" a="1"/>
  <c r="D49" i="11" s="1"/>
  <c r="D50" i="11" a="1"/>
  <c r="D50" i="11" s="1"/>
  <c r="D51" i="11" a="1"/>
  <c r="D51" i="11" s="1"/>
  <c r="D52" i="11" a="1"/>
  <c r="D52" i="11" s="1"/>
  <c r="D53" i="11" a="1"/>
  <c r="D53" i="11" s="1"/>
  <c r="D54" i="11" a="1"/>
  <c r="D54" i="11" s="1"/>
  <c r="D42" i="11" a="1"/>
  <c r="D42" i="11" s="1"/>
  <c r="D57" i="11" l="1" a="1"/>
  <c r="D57" i="11" s="1"/>
  <c r="D56" i="11" a="1"/>
  <c r="D56" i="11" s="1"/>
  <c r="G62" i="11" l="1"/>
  <c r="G59" i="11"/>
  <c r="F54" i="1" s="1"/>
  <c r="G61" i="11"/>
  <c r="G60" i="11"/>
  <c r="G58" i="11"/>
  <c r="F41" i="11" a="1"/>
  <c r="F41" i="11" s="1"/>
  <c r="D41" i="11" a="1"/>
  <c r="D41" i="11" s="1"/>
  <c r="G29" i="11"/>
  <c r="H23" i="11"/>
  <c r="H22" i="11"/>
  <c r="F56" i="1" l="1"/>
  <c r="G56" i="1" s="1"/>
  <c r="F55" i="1"/>
  <c r="G55" i="1" s="1"/>
  <c r="H45" i="11"/>
  <c r="H61" i="11" s="1"/>
  <c r="H46" i="11"/>
  <c r="H51" i="11"/>
  <c r="H52" i="11"/>
  <c r="H47" i="11"/>
  <c r="H44" i="11"/>
  <c r="H43" i="11"/>
  <c r="H54" i="11"/>
  <c r="H42" i="11"/>
  <c r="H48" i="11"/>
  <c r="H49" i="11"/>
  <c r="H50" i="11"/>
  <c r="H53" i="11"/>
  <c r="H57" i="11"/>
  <c r="H56" i="11"/>
  <c r="H58" i="11" s="1"/>
  <c r="H41" i="11"/>
  <c r="G46" i="1"/>
  <c r="E52" i="1"/>
  <c r="E59" i="1"/>
  <c r="E24" i="1"/>
  <c r="E25" i="1"/>
  <c r="E26" i="1"/>
  <c r="E29" i="1"/>
  <c r="E30" i="1"/>
  <c r="E31" i="1"/>
  <c r="E32" i="1"/>
  <c r="E33" i="1"/>
  <c r="E34" i="1"/>
  <c r="E35" i="1"/>
  <c r="E36" i="1"/>
  <c r="E38" i="1"/>
  <c r="E39" i="1"/>
  <c r="E40" i="1"/>
  <c r="E41" i="1"/>
  <c r="E42" i="1"/>
  <c r="E43" i="1"/>
  <c r="E44" i="1"/>
  <c r="E45" i="1"/>
  <c r="E46" i="1"/>
  <c r="E47" i="1"/>
  <c r="E48" i="1"/>
  <c r="E49" i="1"/>
  <c r="E50" i="1"/>
  <c r="E51" i="1"/>
  <c r="G47" i="1"/>
  <c r="I52" i="1"/>
  <c r="I25" i="1"/>
  <c r="G30" i="1"/>
  <c r="G40" i="1"/>
  <c r="E60" i="1" l="1"/>
  <c r="H59" i="11"/>
  <c r="I57" i="1"/>
  <c r="G57" i="1"/>
  <c r="H60" i="11"/>
  <c r="H62" i="11"/>
  <c r="G23" i="1"/>
  <c r="G64" i="11" l="1"/>
  <c r="B65" i="11" s="1" a="1"/>
  <c r="B65" i="11" s="1"/>
  <c r="G38" i="1"/>
  <c r="I51" i="1" l="1"/>
  <c r="I59" i="1"/>
  <c r="I58" i="1"/>
  <c r="I54" i="1"/>
  <c r="I50" i="1"/>
  <c r="I49" i="1"/>
  <c r="I45" i="1"/>
  <c r="I44" i="1"/>
  <c r="I43" i="1"/>
  <c r="I42" i="1"/>
  <c r="I41" i="1"/>
  <c r="I40" i="1"/>
  <c r="I39" i="1"/>
  <c r="I38" i="1"/>
  <c r="I36" i="1"/>
  <c r="I35" i="1"/>
  <c r="I34" i="1"/>
  <c r="I33" i="1"/>
  <c r="I32" i="1"/>
  <c r="I31" i="1"/>
  <c r="I30" i="1"/>
  <c r="I24" i="1"/>
  <c r="I23" i="1"/>
  <c r="G51" i="1"/>
  <c r="G54" i="1"/>
  <c r="G60" i="1" s="1"/>
  <c r="G50" i="1"/>
  <c r="G49" i="1"/>
  <c r="G48" i="1"/>
  <c r="G45" i="1"/>
  <c r="G44" i="1"/>
  <c r="G43" i="1"/>
  <c r="G42" i="1"/>
  <c r="G41" i="1"/>
  <c r="G39" i="1"/>
  <c r="G35" i="1"/>
  <c r="G34" i="1"/>
  <c r="G33" i="1"/>
  <c r="G32" i="1"/>
  <c r="G61" i="1" l="1"/>
  <c r="B70" i="1" s="1"/>
  <c r="F9" i="9"/>
  <c r="B71" i="1" l="1"/>
  <c r="E11" i="9"/>
  <c r="E12" i="9"/>
  <c r="E30" i="7" l="1"/>
  <c r="E29" i="7"/>
  <c r="E28" i="7"/>
  <c r="E27" i="7"/>
  <c r="E26" i="7"/>
  <c r="E25" i="7"/>
  <c r="E24" i="7"/>
  <c r="E23" i="7"/>
  <c r="E22" i="7"/>
  <c r="E21" i="7"/>
  <c r="E20" i="7"/>
  <c r="E19" i="7"/>
  <c r="E18" i="7"/>
  <c r="E17" i="7"/>
  <c r="E16" i="7"/>
  <c r="E15" i="7"/>
  <c r="E14" i="7"/>
  <c r="E13" i="7"/>
  <c r="E12" i="7"/>
  <c r="E11" i="7"/>
  <c r="E10" i="7"/>
  <c r="E9" i="7"/>
  <c r="E8" i="7"/>
  <c r="E7" i="7"/>
  <c r="E6" i="7"/>
  <c r="E5" i="7"/>
  <c r="E4" i="7"/>
  <c r="E32" i="7" l="1"/>
  <c r="H9" i="9" l="1"/>
  <c r="I61" i="1" l="1"/>
  <c r="H12" i="9" l="1"/>
  <c r="J9" i="9"/>
  <c r="J12"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<sst xmlns="http://schemas.openxmlformats.org/spreadsheetml/2006/main" count="331" uniqueCount="261">
  <si>
    <t>Updated Municipal Code Sections:</t>
  </si>
  <si>
    <t>Sec. 25.08.090.(d):  Effective January 1, 2023 Single Family Residential water accounts served by city treated water will be eligible for a maximum of 4 ECUs per parcel.</t>
  </si>
  <si>
    <t>Billing Areas</t>
  </si>
  <si>
    <t>2018 Fees</t>
  </si>
  <si>
    <t>2019 Fees</t>
  </si>
  <si>
    <t>2020 Fees</t>
  </si>
  <si>
    <t>2021 Fees</t>
  </si>
  <si>
    <t>2022 Fees</t>
  </si>
  <si>
    <t>2023 Fees</t>
  </si>
  <si>
    <t>2024 Fees</t>
  </si>
  <si>
    <t xml:space="preserve">Owner Name: </t>
  </si>
  <si>
    <t xml:space="preserve">Reviewer: </t>
  </si>
  <si>
    <t xml:space="preserve">Owner Address: </t>
  </si>
  <si>
    <t>Final Inspection Date:</t>
  </si>
  <si>
    <t xml:space="preserve">Applicant Email: </t>
  </si>
  <si>
    <t xml:space="preserve">Applicant Phone: </t>
  </si>
  <si>
    <t xml:space="preserve">Existing Domestic Tap Size: </t>
  </si>
  <si>
    <t xml:space="preserve">Existing Fire Suppression Tap Size: </t>
  </si>
  <si>
    <t>Completed Date:</t>
  </si>
  <si>
    <t xml:space="preserve">Building Permit No. </t>
  </si>
  <si>
    <t xml:space="preserve">Proposed Fire Suppression Tap Size: </t>
  </si>
  <si>
    <t>Calc Version Date:</t>
  </si>
  <si>
    <t xml:space="preserve">Additional sources of water on the property--e.g., ditch, well, etc. </t>
  </si>
  <si>
    <t xml:space="preserve">Account Number (located on water bill): </t>
  </si>
  <si>
    <t>Pitkin County Specific Utility Connection Fees</t>
  </si>
  <si>
    <t>Definitions</t>
  </si>
  <si>
    <t>ECU Rate per Water Fixture</t>
  </si>
  <si>
    <t xml:space="preserve">Existing Fixture Count </t>
  </si>
  <si>
    <t>Total Existing ECUs</t>
  </si>
  <si>
    <t>Proposed Fixture Count (include all existing fixtures)</t>
  </si>
  <si>
    <t>Total Proposed ECUs</t>
  </si>
  <si>
    <t>Final Fixture Count</t>
  </si>
  <si>
    <t>Total Final ECU</t>
  </si>
  <si>
    <t>Payment In Lieu of Water Rights / ECU</t>
  </si>
  <si>
    <t>-</t>
  </si>
  <si>
    <t>Bedrooms</t>
  </si>
  <si>
    <t>A room with a closet</t>
  </si>
  <si>
    <t>Well Sys Development / ECU</t>
  </si>
  <si>
    <t>1st Full Bathroom/Living Unit</t>
  </si>
  <si>
    <t>Includes tub/shower, toilet, lav</t>
  </si>
  <si>
    <t>2nd Full Bathroom/Living Unit</t>
  </si>
  <si>
    <t>Toilets/Urinals</t>
  </si>
  <si>
    <t>Not included in 1st or 2nd bath</t>
  </si>
  <si>
    <t>Lavs (Bathroom Sinks)</t>
  </si>
  <si>
    <t>Scrape and Replace SFR</t>
  </si>
  <si>
    <t>Brand New SFR</t>
  </si>
  <si>
    <t>Oversized Tub</t>
  </si>
  <si>
    <t>Interior Remodel</t>
  </si>
  <si>
    <t>Whirlpool Upgrade</t>
  </si>
  <si>
    <t>Steam Room</t>
  </si>
  <si>
    <t xml:space="preserve">1 1/2" </t>
  </si>
  <si>
    <t>Steam Shower Upgrade</t>
  </si>
  <si>
    <t>2"</t>
  </si>
  <si>
    <t>Kitchen</t>
  </si>
  <si>
    <t>Cook surface, refrigerator &amp; sink</t>
  </si>
  <si>
    <t xml:space="preserve">4" </t>
  </si>
  <si>
    <t>Dishwasher</t>
  </si>
  <si>
    <t xml:space="preserve">6" </t>
  </si>
  <si>
    <t>Disposal</t>
  </si>
  <si>
    <t xml:space="preserve">8" </t>
  </si>
  <si>
    <t>Additional Sink/Pot Filler/Coffee Urn</t>
  </si>
  <si>
    <t>NA</t>
  </si>
  <si>
    <t>Bar/Hand Sink</t>
  </si>
  <si>
    <t xml:space="preserve">Kitchen Efficiency/Kitchenette </t>
  </si>
  <si>
    <t>Does not include a cook surface</t>
  </si>
  <si>
    <t>Water Bottle Fill Station</t>
  </si>
  <si>
    <t>Stand Alone Ice Machine</t>
  </si>
  <si>
    <t>Washer</t>
  </si>
  <si>
    <t>Utility Sink</t>
  </si>
  <si>
    <t>Room Humidifier</t>
  </si>
  <si>
    <t>Whole Home Humidifier</t>
  </si>
  <si>
    <t>1st Hose Bib</t>
  </si>
  <si>
    <t>2nd Hose Bib</t>
  </si>
  <si>
    <t>Additional Hose Bib</t>
  </si>
  <si>
    <t>Water Softener</t>
  </si>
  <si>
    <t>Line Size</t>
  </si>
  <si>
    <t>Water Feature (Pre-existing Only)</t>
  </si>
  <si>
    <t>3/4"</t>
  </si>
  <si>
    <t>1"</t>
  </si>
  <si>
    <t>1 1/2"</t>
  </si>
  <si>
    <t>Total Existing ECU</t>
  </si>
  <si>
    <t>Proposed ECUs</t>
  </si>
  <si>
    <t xml:space="preserve">INSPECTOR NOTES: </t>
  </si>
  <si>
    <t>Billing Area (Second digit of Account Number)</t>
  </si>
  <si>
    <t>Utility Investment Charge "Tap Fees" (per ECU)</t>
  </si>
  <si>
    <t>Munis Account Record of ECUS</t>
  </si>
  <si>
    <t>Previous Fees Paid (Substantial ONLY)</t>
  </si>
  <si>
    <t>Tap Fee Due</t>
  </si>
  <si>
    <t xml:space="preserve">Substantial or Insubstantial Remodel </t>
  </si>
  <si>
    <t>Net ECUs for REVIEW UCP</t>
  </si>
  <si>
    <t xml:space="preserve">City of Aspen Water Efficient Landscaping Ordinance </t>
  </si>
  <si>
    <t>OUTDOOR WATER BUDGET WORKSHEET</t>
  </si>
  <si>
    <t>3. Project cannot exceed maximum applied water budget or the maximum residential ECU rating per Title 25.</t>
  </si>
  <si>
    <t xml:space="preserve">Address: </t>
  </si>
  <si>
    <t xml:space="preserve">Contact Info: </t>
  </si>
  <si>
    <t>Irrigation Water Budget = [(ETo x Plant Factor) - Re] x Irrigated Area / Irrigation Efficiency x 0.623</t>
  </si>
  <si>
    <t>Where:</t>
  </si>
  <si>
    <r>
      <rPr>
        <b/>
        <sz val="12"/>
        <color indexed="8"/>
        <rFont val="Calibri"/>
        <family val="2"/>
      </rPr>
      <t xml:space="preserve">Irrigated Area </t>
    </r>
    <r>
      <rPr>
        <sz val="12"/>
        <color indexed="8"/>
        <rFont val="Calibri"/>
        <family val="2"/>
      </rPr>
      <t>= Hydrozone Area in square feet</t>
    </r>
  </si>
  <si>
    <t>Water Use Category</t>
  </si>
  <si>
    <t>Code</t>
  </si>
  <si>
    <t>Plant Factor</t>
  </si>
  <si>
    <t>Parameter</t>
  </si>
  <si>
    <t>inches/season</t>
  </si>
  <si>
    <t>gal/sf/season</t>
  </si>
  <si>
    <t>Reference Evapotranspiration</t>
  </si>
  <si>
    <t>Swimming Pool/Hot Tub</t>
  </si>
  <si>
    <t>VH</t>
  </si>
  <si>
    <t>Effective Precipitation</t>
  </si>
  <si>
    <t>Cool Season Turf</t>
  </si>
  <si>
    <t>High</t>
  </si>
  <si>
    <t>H</t>
  </si>
  <si>
    <t>Irrigation Category</t>
  </si>
  <si>
    <t>Irrigation Efficiency</t>
  </si>
  <si>
    <t>Medium</t>
  </si>
  <si>
    <t>M</t>
  </si>
  <si>
    <t>Low</t>
  </si>
  <si>
    <t>L</t>
  </si>
  <si>
    <t>Overhead</t>
  </si>
  <si>
    <t>Very Low</t>
  </si>
  <si>
    <t>VL</t>
  </si>
  <si>
    <t>Drip</t>
  </si>
  <si>
    <t>Bubbler</t>
  </si>
  <si>
    <t>HYDROZONE WATER BUDGET CALCULATION</t>
  </si>
  <si>
    <t>Maximum Applied Water Budget (gal/sf/season)</t>
  </si>
  <si>
    <t>Hot Tub Volume (gallons)</t>
  </si>
  <si>
    <t xml:space="preserve">Hydrozone </t>
  </si>
  <si>
    <t>Water Use Code</t>
  </si>
  <si>
    <t>Hydrozone Area (sf)</t>
  </si>
  <si>
    <t>Plant Water Need (gal/season)</t>
  </si>
  <si>
    <t>Example</t>
  </si>
  <si>
    <t>Other Outdoor Features</t>
  </si>
  <si>
    <t>Hot Tub</t>
  </si>
  <si>
    <t>Swimming Pool</t>
  </si>
  <si>
    <t>Sub-total, Hot Tub/Swimming Pool</t>
  </si>
  <si>
    <t>Sub-total, Overhead</t>
  </si>
  <si>
    <t>Sub-total, Drip</t>
  </si>
  <si>
    <t>Sub-total, Bubbler</t>
  </si>
  <si>
    <t>TOTAL</t>
  </si>
  <si>
    <t>AVERAGE IRRIGATION WATER NEED - ALL ZONES (gallons/sf/season) =</t>
  </si>
  <si>
    <r>
      <t>ECU Rat</t>
    </r>
    <r>
      <rPr>
        <b/>
        <sz val="14"/>
        <rFont val="Calibri"/>
        <family val="2"/>
        <scheme val="minor"/>
      </rPr>
      <t>e</t>
    </r>
  </si>
  <si>
    <t>Existing Fixture Count</t>
  </si>
  <si>
    <t>2nd Full Bathroom/Structure</t>
  </si>
  <si>
    <t>Lavs</t>
  </si>
  <si>
    <t>Tub only/Tub &amp; shower</t>
  </si>
  <si>
    <t>Shower Stall</t>
  </si>
  <si>
    <t>Steam shower Upgrade</t>
  </si>
  <si>
    <t>Additional Sink/Pot Filler</t>
  </si>
  <si>
    <t>Drip Landscaping (# of emitters)</t>
  </si>
  <si>
    <t>0.001/Drip Emitter</t>
  </si>
  <si>
    <t>Sprinkler System Landscaping (sf)</t>
  </si>
  <si>
    <t xml:space="preserve">Spray system - 0.01 ECU/100sf </t>
  </si>
  <si>
    <t>Hot tub/jacuzzi (with jets)</t>
  </si>
  <si>
    <t>per 100 gal</t>
  </si>
  <si>
    <t>Pool (gal) (year round use)</t>
  </si>
  <si>
    <t>per 1,000 gal</t>
  </si>
  <si>
    <t>Total ECUs</t>
  </si>
  <si>
    <t>ASPEN WATER DEPARTMENT</t>
  </si>
  <si>
    <t>130 S Galena Street</t>
  </si>
  <si>
    <t>Aspen, CO 81611</t>
  </si>
  <si>
    <t xml:space="preserve">COMPUTATION OF UTILITY INVESTMENT CHARGES: </t>
  </si>
  <si>
    <t>Existing ECUs</t>
  </si>
  <si>
    <t>Final ECUs</t>
  </si>
  <si>
    <t>Service Area</t>
  </si>
  <si>
    <t>Service Area Fee</t>
  </si>
  <si>
    <t xml:space="preserve">Review Utility Investment Charge = </t>
  </si>
  <si>
    <t xml:space="preserve">Final Utility Investment Charge = </t>
  </si>
  <si>
    <t>4. Hot tubs and swimming pools are included in the calculation of the average Maximum Applied Water Budget.</t>
  </si>
  <si>
    <r>
      <rPr>
        <b/>
        <sz val="12"/>
        <color indexed="8"/>
        <rFont val="Calibri"/>
        <family val="2"/>
      </rPr>
      <t>ETo</t>
    </r>
    <r>
      <rPr>
        <sz val="12"/>
        <color indexed="8"/>
        <rFont val="Calibri"/>
        <family val="2"/>
      </rPr>
      <t xml:space="preserve"> = Reference Evapotranspiration in inches/season (May - Oct.)</t>
    </r>
  </si>
  <si>
    <r>
      <rPr>
        <b/>
        <sz val="12"/>
        <color indexed="8"/>
        <rFont val="Calibri"/>
        <family val="2"/>
      </rPr>
      <t>Re</t>
    </r>
    <r>
      <rPr>
        <sz val="12"/>
        <color indexed="8"/>
        <rFont val="Calibri"/>
        <family val="2"/>
      </rPr>
      <t xml:space="preserve"> = Effective Precipitation in inches/season (May - Oct.)</t>
    </r>
  </si>
  <si>
    <t>Zone 1 (valve #s)</t>
  </si>
  <si>
    <t>Zone 2 (valve #s)</t>
  </si>
  <si>
    <t>Zone 3 (valve #s)</t>
  </si>
  <si>
    <t>Zone 4 (valve #s)</t>
  </si>
  <si>
    <t>Zone 5 (valve #s)</t>
  </si>
  <si>
    <t>Zone 6 (valve #s)</t>
  </si>
  <si>
    <t>Zone 7 (valve #s)</t>
  </si>
  <si>
    <t>Zone 8 (valve #s)</t>
  </si>
  <si>
    <t>Zone 9 (valve #s)</t>
  </si>
  <si>
    <t>Zone 10 (valve #s)</t>
  </si>
  <si>
    <t>Zone 12 (valve #s)</t>
  </si>
  <si>
    <t>Zone 11 (valve #s)</t>
  </si>
  <si>
    <t>Zone 13 (valve #s)</t>
  </si>
  <si>
    <t>Spa (Indoor; Enter Total Gallons)</t>
  </si>
  <si>
    <t>Pool (Enter Total Gallons)</t>
  </si>
  <si>
    <t>Overhead Spray Irrigation (Enter Total Square Feet)</t>
  </si>
  <si>
    <t>Bubbler Irrigation (Enter Total Square Feet)</t>
  </si>
  <si>
    <t>Drip Emitter Irrigation (Enter Total Square Feet)</t>
  </si>
  <si>
    <t>Utility Investment Charge Calculation Table (City Use Only)</t>
  </si>
  <si>
    <t>Portion Applied to Water Budget (gal/season)</t>
  </si>
  <si>
    <t xml:space="preserve">Sec. 25.08.090.(c):  No water features will be allowed on Aspen Water utility accounts effective January 1, 2023. </t>
  </si>
  <si>
    <t>Steamer Oven</t>
  </si>
  <si>
    <t>Combo Toilet (toilet/bidet, toilet/lav)</t>
  </si>
  <si>
    <t>Bidet</t>
  </si>
  <si>
    <t>Water Fixture Description</t>
  </si>
  <si>
    <t>*** Definitions &amp; Entry Instructions ***</t>
  </si>
  <si>
    <t>EXISTING ONLY - NOT ALLOWED STARTING IN 2023</t>
  </si>
  <si>
    <r>
      <rPr>
        <sz val="16"/>
        <color theme="1"/>
        <rFont val="Calibri"/>
        <family val="2"/>
        <scheme val="minor"/>
      </rPr>
      <t>Spray System - 0.01 ECU / 100 Sq. Ft.</t>
    </r>
    <r>
      <rPr>
        <b/>
        <sz val="16"/>
        <color theme="1"/>
        <rFont val="Calibri"/>
        <family val="2"/>
        <scheme val="minor"/>
      </rPr>
      <t xml:space="preserve"> (Enter Total Sq. Ft.)</t>
    </r>
  </si>
  <si>
    <r>
      <rPr>
        <sz val="16"/>
        <color theme="1"/>
        <rFont val="Calibri"/>
        <family val="2"/>
        <scheme val="minor"/>
      </rPr>
      <t>Per 100 Sq. Ft.</t>
    </r>
    <r>
      <rPr>
        <b/>
        <sz val="16"/>
        <color theme="1"/>
        <rFont val="Calibri"/>
        <family val="2"/>
        <scheme val="minor"/>
      </rPr>
      <t xml:space="preserve"> (Enter Total Sq. Ft.)</t>
    </r>
  </si>
  <si>
    <r>
      <rPr>
        <sz val="16"/>
        <color theme="1"/>
        <rFont val="Calibri"/>
        <family val="2"/>
        <scheme val="minor"/>
      </rPr>
      <t>0.001 ECU / 100 Sq. Ft. of Drip Emitters</t>
    </r>
    <r>
      <rPr>
        <b/>
        <sz val="16"/>
        <color theme="1"/>
        <rFont val="Calibri"/>
        <family val="2"/>
        <scheme val="minor"/>
      </rPr>
      <t xml:space="preserve"> (Enter Total Sq. Ft.)</t>
    </r>
  </si>
  <si>
    <r>
      <rPr>
        <sz val="16"/>
        <color theme="1"/>
        <rFont val="Calibri"/>
        <family val="2"/>
        <scheme val="minor"/>
      </rPr>
      <t>Per 100 Gallons</t>
    </r>
    <r>
      <rPr>
        <b/>
        <sz val="16"/>
        <color theme="1"/>
        <rFont val="Calibri"/>
        <family val="2"/>
        <scheme val="minor"/>
      </rPr>
      <t xml:space="preserve"> (Enter Total Gallons)</t>
    </r>
  </si>
  <si>
    <r>
      <rPr>
        <sz val="16"/>
        <color theme="1"/>
        <rFont val="Calibri"/>
        <family val="2"/>
        <scheme val="minor"/>
      </rPr>
      <t>Per 1,000 Gallons</t>
    </r>
    <r>
      <rPr>
        <b/>
        <sz val="16"/>
        <color theme="1"/>
        <rFont val="Calibri"/>
        <family val="2"/>
        <scheme val="minor"/>
      </rPr>
      <t xml:space="preserve"> (Enter Total Gallons)</t>
    </r>
  </si>
  <si>
    <t>Complete Outdoor Water Budget Worksheet for Proposed Values Below</t>
  </si>
  <si>
    <r>
      <rPr>
        <sz val="16"/>
        <color theme="1"/>
        <rFont val="Calibri"/>
        <family val="2"/>
        <scheme val="minor"/>
      </rPr>
      <t xml:space="preserve">Per 100 Sq. Ft. </t>
    </r>
    <r>
      <rPr>
        <b/>
        <sz val="16"/>
        <color theme="1"/>
        <rFont val="Calibri"/>
        <family val="2"/>
        <scheme val="minor"/>
      </rPr>
      <t>(Enter Total Gallons)</t>
    </r>
  </si>
  <si>
    <r>
      <t xml:space="preserve">Includes tub/shower, toilet, lav </t>
    </r>
    <r>
      <rPr>
        <b/>
        <sz val="12"/>
        <color theme="1"/>
        <rFont val="Calibri"/>
        <family val="2"/>
        <scheme val="minor"/>
      </rPr>
      <t>(Fixture count to not exceed 1 unless ADU exists = 2)</t>
    </r>
  </si>
  <si>
    <t>2025 Fees</t>
  </si>
  <si>
    <t>Drop Down</t>
  </si>
  <si>
    <t>Yes</t>
  </si>
  <si>
    <t>No</t>
  </si>
  <si>
    <t>Keep</t>
  </si>
  <si>
    <t>Replace</t>
  </si>
  <si>
    <t>Notes:</t>
  </si>
  <si>
    <t>Directions for Use:</t>
  </si>
  <si>
    <t>City of Aspen Utilities
427 Rio Grande Place
Aspen, CO 81611
970-920-5110</t>
  </si>
  <si>
    <t xml:space="preserve">The specific irrigation water needs of each hydrozone in the design is determined using the following formula and factors:                                                                                                                </t>
  </si>
  <si>
    <t xml:space="preserve">CALCULATING GALLONS OF WATER NEEDED BY PLANT CATEGORY AND IRRIGATION TYPE  </t>
  </si>
  <si>
    <t>Update the calculation formulas at the bottom if additional rows are inserted.</t>
  </si>
  <si>
    <t xml:space="preserve">Complete the hydrozone table for each hydrozone. Use as many rows as necessary to provide the square footage of landscape area per hydrozone. </t>
  </si>
  <si>
    <t>Pool Volume (gallons)</t>
  </si>
  <si>
    <t>1. Project Applicant must complete this worksheet as part of the 2024 ECU Calculator Workbook.</t>
  </si>
  <si>
    <t>2. Information entered here in the Outdoor Water Budget Worksheet will autopopulate in the ECU Calculator.</t>
  </si>
  <si>
    <t xml:space="preserve">Fill in the green sections below. Some columns have drop down menus to assist in filling out the cells. </t>
  </si>
  <si>
    <t>The formulas will calculate the site average seasonal water use.</t>
  </si>
  <si>
    <t xml:space="preserve">If WELS review is required, insert the Hydrozone Water Budget Calculation table on the Irrigation Design Plan. </t>
  </si>
  <si>
    <t>Irrigated ROW to be included.</t>
  </si>
  <si>
    <t>Irrigated ROW Area (sf)</t>
  </si>
  <si>
    <t>Hot tub/Jacuzzi/Plunge Pool (Enter Total Gallons)</t>
  </si>
  <si>
    <t xml:space="preserve">If Utilities Bill not included, why not? </t>
  </si>
  <si>
    <t>ECU</t>
  </si>
  <si>
    <t>Minimum</t>
  </si>
  <si>
    <t>updated: 12.09.24</t>
  </si>
  <si>
    <t xml:space="preserve">INSTRUCTIONS: </t>
  </si>
  <si>
    <t xml:space="preserve">A Final Inspection will be conducted on-site prior to Issuance of Certificate of Occupancy. Subject to project delays and/or additional fees if "Final Fixture Count" does not match "Proposed Fixture Count".  </t>
  </si>
  <si>
    <t>Questions? Email megan.killer@aspen.gov</t>
  </si>
  <si>
    <t xml:space="preserve">Questions? </t>
  </si>
  <si>
    <t>Email cmphelp@aspen.gov</t>
  </si>
  <si>
    <t xml:space="preserve">Common Account? </t>
  </si>
  <si>
    <t xml:space="preserve">Type of Work </t>
  </si>
  <si>
    <t xml:space="preserve">Number of meters/accounts proposed: </t>
  </si>
  <si>
    <t xml:space="preserve">Existing ECUs  (located on water bill): </t>
  </si>
  <si>
    <t xml:space="preserve">Keep existing tap location or replace with new? </t>
  </si>
  <si>
    <t xml:space="preserve">Project Address: </t>
  </si>
  <si>
    <t xml:space="preserve">Applicant Name: </t>
  </si>
  <si>
    <t xml:space="preserve">Current project proposes "like for like" replacement only? </t>
  </si>
  <si>
    <t xml:space="preserve">Submittal includes copy of a recent CoA Utilities Bill? </t>
  </si>
  <si>
    <t>Insubstantial</t>
  </si>
  <si>
    <t>Substantial</t>
  </si>
  <si>
    <t xml:space="preserve">Owner Email: </t>
  </si>
  <si>
    <t>CITY OF ASPEN UTILITIES - RESIDENTIAL ECU CALCULATOR - 2026</t>
  </si>
  <si>
    <t>Complete the "Existing Fixture Count" column, as well as the "Proposed Fixture Count" column below. Fill in the GREEN sections and all BLUE cells will automatically calculate. RED sections are required.</t>
  </si>
  <si>
    <t>2026 Fees</t>
  </si>
  <si>
    <t>Multi Family Residence</t>
  </si>
  <si>
    <t>Not Changing and Don't Know</t>
  </si>
  <si>
    <t>Total Existing ECU Count</t>
  </si>
  <si>
    <t xml:space="preserve">Proposed Domestic Tap Size: </t>
  </si>
  <si>
    <t>Tub only/Tub &amp; Shower/Shower Stall</t>
  </si>
  <si>
    <t>Official Existing ECU (Used for Fees)</t>
  </si>
  <si>
    <t>Interior/Exterior Remodel</t>
  </si>
  <si>
    <t>Exterior Remodel</t>
  </si>
  <si>
    <t>Single Family Residential water accounts served by city treated water will be eligible for a maximum of 4 ECUs per parcel.</t>
  </si>
  <si>
    <t>Temp Irrigation</t>
  </si>
  <si>
    <t>NO NEW WF ALLOWED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</si>
</sst>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
    <numFmt numFmtId="165" formatCode="_(&quot;$&quot;* #,##0_);_(&quot;$&quot;* \(#,##0\);_(&quot;$&quot;* &quot;-&quot;??_);_(@_)"/>
    <numFmt numFmtId="166" formatCode="0.0%"/>
    <numFmt numFmtId="167" formatCode="&quot;$&quot;#,##0.00"/>
    <numFmt numFmtId="168" formatCode="&quot;$&quot;#,##0"/>
  </numFmts>
  <fonts count="46" x14ac:knownFonts="1">
    <font>
      <sz val="11"/>
      <color theme="1"/>
      <name val="Calibri"/>
      <family val="2"/>
      <scheme val="minor"/>
    </font>
    <font>
      <sz val="11"/>
      <color theme="1"/>
      <name val="Calibri"/>
      <family val="2"/>
      <scheme val="minor"/>
    </font>
    <font>
      <sz val="11"/>
      <color theme="0"/>
      <name val="Calibri"/>
      <family val="2"/>
      <scheme val="minor"/>
    </font>
    <font>
      <sz val="12"/>
      <color theme="1"/>
      <name val="Calibri"/>
      <family val="2"/>
      <scheme val="minor"/>
    </font>
    <font>
      <sz val="14"/>
      <color theme="1"/>
      <name val="Calibri"/>
      <family val="2"/>
      <scheme val="minor"/>
    </font>
    <font>
      <sz val="14"/>
      <name val="Calibri"/>
      <family val="2"/>
      <scheme val="minor"/>
    </font>
    <font>
      <sz val="16"/>
      <color theme="1"/>
      <name val="Calibri"/>
      <family val="2"/>
      <scheme val="minor"/>
    </font>
    <font>
      <sz val="16"/>
      <name val="Calibri"/>
      <family val="2"/>
      <scheme val="minor"/>
    </font>
    <font>
      <b/>
      <sz val="12"/>
      <color theme="1"/>
      <name val="Calibri"/>
      <family val="2"/>
      <scheme val="minor"/>
    </font>
    <font>
      <b/>
      <sz val="11"/>
      <color theme="1"/>
      <name val="Calibri"/>
      <family val="2"/>
      <scheme val="minor"/>
    </font>
    <font>
      <b/>
      <sz val="14"/>
      <color theme="1"/>
      <name val="Calibri"/>
      <family val="2"/>
      <scheme val="minor"/>
    </font>
    <font>
      <b/>
      <sz val="14"/>
      <name val="Calibri"/>
      <family val="2"/>
      <scheme val="minor"/>
    </font>
    <font>
      <u/>
      <sz val="11"/>
      <color theme="10"/>
      <name val="Calibri"/>
      <family val="2"/>
      <scheme val="minor"/>
    </font>
    <font>
      <sz val="14"/>
      <color theme="0"/>
      <name val="Calibri"/>
      <family val="2"/>
      <scheme val="minor"/>
    </font>
    <font>
      <sz val="12"/>
      <name val="Calibri"/>
      <family val="2"/>
      <scheme val="minor"/>
    </font>
    <font>
      <b/>
      <sz val="16"/>
      <color theme="1"/>
      <name val="Calibri"/>
      <family val="2"/>
      <scheme val="minor"/>
    </font>
    <font>
      <sz val="10"/>
      <color theme="1"/>
      <name val="Calibri"/>
      <family val="2"/>
      <scheme val="minor"/>
    </font>
    <font>
      <sz val="9"/>
      <color theme="1"/>
      <name val="Calibri"/>
      <family val="2"/>
      <scheme val="minor"/>
    </font>
    <font>
      <b/>
      <sz val="12"/>
      <name val="Calibri"/>
      <family val="2"/>
      <scheme val="minor"/>
    </font>
    <font>
      <sz val="11"/>
      <color rgb="FF3F3F76"/>
      <name val="Calibri"/>
      <family val="2"/>
      <scheme val="minor"/>
    </font>
    <font>
      <b/>
      <sz val="14"/>
      <color theme="0"/>
      <name val="Calibri"/>
      <family val="2"/>
      <scheme val="minor"/>
    </font>
    <font>
      <b/>
      <sz val="18"/>
      <color theme="1"/>
      <name val="Calibri"/>
      <family val="2"/>
      <scheme val="minor"/>
    </font>
    <font>
      <i/>
      <sz val="11"/>
      <color theme="1"/>
      <name val="Calibri"/>
      <family val="2"/>
      <scheme val="minor"/>
    </font>
    <font>
      <i/>
      <sz val="12"/>
      <color theme="1"/>
      <name val="Calibri"/>
      <family val="2"/>
      <scheme val="minor"/>
    </font>
    <font>
      <u/>
      <sz val="12"/>
      <color theme="1"/>
      <name val="Calibri"/>
      <family val="2"/>
      <scheme val="minor"/>
    </font>
    <font>
      <sz val="12"/>
      <color indexed="8"/>
      <name val="Calibri"/>
      <family val="2"/>
    </font>
    <font>
      <b/>
      <sz val="12"/>
      <color indexed="8"/>
      <name val="Calibri"/>
      <family val="2"/>
    </font>
    <font>
      <sz val="55"/>
      <color theme="1"/>
      <name val="Calibri"/>
      <family val="2"/>
      <scheme val="minor"/>
    </font>
    <font>
      <b/>
      <i/>
      <sz val="26"/>
      <color theme="1"/>
      <name val="Calibri"/>
      <family val="2"/>
      <scheme val="minor"/>
    </font>
    <font>
      <b/>
      <sz val="16"/>
      <color theme="0"/>
      <name val="Calibri"/>
      <family val="2"/>
      <scheme val="minor"/>
    </font>
    <font>
      <sz val="9"/>
      <color rgb="FF000000"/>
      <name val="Calibri"/>
      <family val="2"/>
      <scheme val="minor"/>
    </font>
    <font>
      <sz val="8"/>
      <name val="Calibri"/>
      <family val="2"/>
      <scheme val="minor"/>
    </font>
    <font>
      <sz val="11"/>
      <color rgb="FF000000"/>
      <name val="Calibri"/>
      <family val="2"/>
      <scheme val="minor"/>
    </font>
    <font>
      <b/>
      <sz val="20"/>
      <name val="Calibri"/>
      <family val="2"/>
      <scheme val="minor"/>
    </font>
    <font>
      <i/>
      <sz val="12"/>
      <color theme="8" tint="-0.499984740745262"/>
      <name val="Calibri"/>
      <family val="2"/>
      <scheme val="minor"/>
    </font>
    <font>
      <b/>
      <sz val="24"/>
      <color theme="1"/>
      <name val="Calibri"/>
      <family val="2"/>
      <scheme val="minor"/>
    </font>
    <font>
      <b/>
      <sz val="24"/>
      <name val="Calibri"/>
      <family val="2"/>
      <scheme val="minor"/>
    </font>
    <font>
      <b/>
      <sz val="25"/>
      <name val="Calibri"/>
      <family val="2"/>
      <scheme val="minor"/>
    </font>
    <font>
      <sz val="11"/>
      <name val="Calibri"/>
      <family val="2"/>
      <scheme val="minor"/>
    </font>
    <font>
      <b/>
      <sz val="22"/>
      <color theme="0"/>
      <name val="Calibri"/>
      <family val="2"/>
      <scheme val="minor"/>
    </font>
    <font>
      <b/>
      <sz val="24"/>
      <color theme="0"/>
      <name val="Calibri"/>
      <family val="2"/>
      <scheme val="minor"/>
    </font>
    <font>
      <b/>
      <sz val="28"/>
      <color theme="0"/>
      <name val="Calibri"/>
      <family val="2"/>
      <scheme val="minor"/>
    </font>
    <font>
      <u/>
      <sz val="11"/>
      <name val="Calibri"/>
      <family val="2"/>
      <scheme val="minor"/>
    </font>
    <font>
      <sz val="16"/>
      <color theme="0"/>
      <name val="Calibri"/>
      <family val="2"/>
      <scheme val="minor"/>
    </font>
    <font>
      <b/>
      <sz val="12"/>
      <color theme="0"/>
      <name val="Calibri"/>
      <family val="2"/>
      <scheme val="minor"/>
    </font>
    <font>
      <sz val="16"/>
      <color theme="1"/>
      <name val="Calibri"/>
      <family val="2"/>
    </font>
  </fonts>
  <fills count="15">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FFCC99"/>
      </patternFill>
    </fill>
    <fill>
      <patternFill patternType="solid">
        <fgColor theme="8" tint="-0.249977111117893"/>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bgColor indexed="64"/>
      </patternFill>
    </fill>
    <fill>
      <patternFill patternType="solid">
        <fgColor rgb="FFE2EFD9"/>
        <bgColor rgb="FFE2EFD9"/>
      </patternFill>
    </fill>
  </fills>
  <borders count="6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rgb="FF000000"/>
      </left>
      <right/>
      <top/>
      <bottom style="thin">
        <color rgb="FF000000"/>
      </bottom>
      <diagonal/>
    </border>
    <border>
      <left style="medium">
        <color rgb="FF000000"/>
      </left>
      <right/>
      <top/>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top/>
      <bottom style="medium">
        <color rgb="FF000000"/>
      </bottom>
      <diagonal/>
    </border>
  </borders>
  <cellStyleXfs count="5">
    <xf numFmtId="0" fontId="0" fillId="0" borderId="0"/>
    <xf numFmtId="44" fontId="1" fillId="0" borderId="0" applyFont="0" applyFill="0" applyBorder="0" applyAlignment="0" applyProtection="0"/>
    <xf numFmtId="0" fontId="12" fillId="0" borderId="0" applyNumberFormat="0" applyFill="0" applyBorder="0" applyAlignment="0" applyProtection="0"/>
    <xf numFmtId="0" fontId="19" fillId="7" borderId="28" applyNumberFormat="0" applyAlignment="0" applyProtection="0"/>
    <xf numFmtId="9" fontId="1" fillId="0" borderId="0" applyFont="0" applyFill="0" applyBorder="0" applyAlignment="0" applyProtection="0"/>
  </cellStyleXfs>
  <cellXfs count="504">
    <xf numFmtId="0" fontId="0" fillId="0" borderId="0" xfId="0"/>
    <xf numFmtId="0" fontId="0" fillId="2" borderId="0" xfId="0" applyFill="1"/>
    <xf numFmtId="0" fontId="0" fillId="2" borderId="8" xfId="0" applyFill="1" applyBorder="1"/>
    <xf numFmtId="0" fontId="0" fillId="2" borderId="11" xfId="0" applyFill="1" applyBorder="1"/>
    <xf numFmtId="0" fontId="0" fillId="2" borderId="4" xfId="0" applyFill="1" applyBorder="1"/>
    <xf numFmtId="2" fontId="0" fillId="2" borderId="10" xfId="0" applyNumberFormat="1" applyFill="1" applyBorder="1"/>
    <xf numFmtId="0" fontId="4" fillId="2" borderId="12" xfId="0" applyFont="1" applyFill="1" applyBorder="1"/>
    <xf numFmtId="0" fontId="4" fillId="2" borderId="12" xfId="0" applyFont="1" applyFill="1" applyBorder="1" applyAlignment="1">
      <alignment horizontal="center" vertical="center"/>
    </xf>
    <xf numFmtId="0" fontId="4" fillId="0" borderId="0" xfId="0" applyFont="1"/>
    <xf numFmtId="0" fontId="6" fillId="0" borderId="0" xfId="0" applyFont="1"/>
    <xf numFmtId="0" fontId="6" fillId="2" borderId="13" xfId="0" applyFont="1" applyFill="1" applyBorder="1"/>
    <xf numFmtId="0" fontId="6" fillId="0" borderId="7" xfId="0" applyFont="1" applyBorder="1"/>
    <xf numFmtId="0" fontId="6" fillId="2" borderId="16" xfId="0" applyFont="1" applyFill="1" applyBorder="1"/>
    <xf numFmtId="0" fontId="7" fillId="2" borderId="7" xfId="0" applyFont="1" applyFill="1" applyBorder="1" applyAlignment="1">
      <alignment horizontal="left"/>
    </xf>
    <xf numFmtId="0" fontId="6" fillId="2" borderId="7" xfId="0" applyFont="1" applyFill="1" applyBorder="1"/>
    <xf numFmtId="0" fontId="6" fillId="2" borderId="17" xfId="0" applyFont="1" applyFill="1" applyBorder="1"/>
    <xf numFmtId="0" fontId="7" fillId="2" borderId="15" xfId="0" applyFont="1" applyFill="1" applyBorder="1" applyAlignment="1">
      <alignment horizontal="left"/>
    </xf>
    <xf numFmtId="0" fontId="6" fillId="2" borderId="15" xfId="0" applyFont="1" applyFill="1" applyBorder="1"/>
    <xf numFmtId="0" fontId="6" fillId="0" borderId="10" xfId="0" applyFont="1" applyBorder="1"/>
    <xf numFmtId="0" fontId="7" fillId="2" borderId="15" xfId="0" applyFont="1" applyFill="1" applyBorder="1" applyAlignment="1">
      <alignment horizontal="left" wrapText="1"/>
    </xf>
    <xf numFmtId="0" fontId="3" fillId="2" borderId="1" xfId="0" applyFont="1" applyFill="1" applyBorder="1" applyAlignment="1">
      <alignment horizontal="right"/>
    </xf>
    <xf numFmtId="0" fontId="3" fillId="2" borderId="2" xfId="0" applyFont="1" applyFill="1" applyBorder="1" applyAlignment="1">
      <alignment horizontal="right"/>
    </xf>
    <xf numFmtId="0" fontId="3" fillId="2" borderId="2" xfId="0" applyFont="1" applyFill="1" applyBorder="1"/>
    <xf numFmtId="0" fontId="3" fillId="2" borderId="8" xfId="0" applyFont="1" applyFill="1" applyBorder="1"/>
    <xf numFmtId="0" fontId="3" fillId="2" borderId="11" xfId="0" applyFont="1" applyFill="1" applyBorder="1"/>
    <xf numFmtId="0" fontId="6" fillId="2" borderId="19" xfId="0" applyFont="1" applyFill="1" applyBorder="1"/>
    <xf numFmtId="0" fontId="0" fillId="2" borderId="1" xfId="0" applyFill="1" applyBorder="1"/>
    <xf numFmtId="0" fontId="0" fillId="2" borderId="2" xfId="0" applyFill="1" applyBorder="1"/>
    <xf numFmtId="0" fontId="0" fillId="2" borderId="3" xfId="0" applyFill="1" applyBorder="1"/>
    <xf numFmtId="0" fontId="0" fillId="2" borderId="6" xfId="0" applyFill="1" applyBorder="1"/>
    <xf numFmtId="0" fontId="0" fillId="2" borderId="9" xfId="0" applyFill="1" applyBorder="1"/>
    <xf numFmtId="0" fontId="0" fillId="2" borderId="7" xfId="0" applyFill="1" applyBorder="1"/>
    <xf numFmtId="0" fontId="0" fillId="2" borderId="13" xfId="0" applyFill="1" applyBorder="1" applyAlignment="1">
      <alignment horizontal="center"/>
    </xf>
    <xf numFmtId="0" fontId="6" fillId="0" borderId="16" xfId="0" applyFont="1" applyBorder="1"/>
    <xf numFmtId="0" fontId="6" fillId="5" borderId="13" xfId="0" applyFont="1" applyFill="1" applyBorder="1"/>
    <xf numFmtId="0" fontId="6" fillId="5" borderId="15" xfId="0" applyFont="1" applyFill="1" applyBorder="1"/>
    <xf numFmtId="0" fontId="6" fillId="5" borderId="16" xfId="0" applyFont="1" applyFill="1" applyBorder="1"/>
    <xf numFmtId="0" fontId="6" fillId="5" borderId="17" xfId="0" applyFont="1" applyFill="1" applyBorder="1"/>
    <xf numFmtId="0" fontId="6" fillId="5" borderId="7" xfId="0" applyFont="1" applyFill="1" applyBorder="1"/>
    <xf numFmtId="0" fontId="6" fillId="5" borderId="19" xfId="0" applyFont="1" applyFill="1" applyBorder="1"/>
    <xf numFmtId="0" fontId="6" fillId="5" borderId="18" xfId="0" applyFont="1" applyFill="1" applyBorder="1"/>
    <xf numFmtId="0" fontId="6" fillId="5" borderId="10" xfId="0" applyFont="1" applyFill="1" applyBorder="1"/>
    <xf numFmtId="0" fontId="6" fillId="4" borderId="13" xfId="0" applyFont="1" applyFill="1" applyBorder="1" applyAlignment="1" applyProtection="1">
      <alignment horizontal="center"/>
      <protection locked="0"/>
    </xf>
    <xf numFmtId="0" fontId="6" fillId="4" borderId="7" xfId="0" applyFont="1" applyFill="1" applyBorder="1" applyAlignment="1" applyProtection="1">
      <alignment horizontal="center"/>
      <protection locked="0"/>
    </xf>
    <xf numFmtId="0" fontId="6" fillId="4" borderId="16" xfId="0" applyFont="1" applyFill="1" applyBorder="1" applyAlignment="1" applyProtection="1">
      <alignment horizontal="center"/>
      <protection locked="0"/>
    </xf>
    <xf numFmtId="0" fontId="6" fillId="4" borderId="17" xfId="0" applyFont="1" applyFill="1" applyBorder="1" applyAlignment="1" applyProtection="1">
      <alignment horizontal="center"/>
      <protection locked="0"/>
    </xf>
    <xf numFmtId="0" fontId="6" fillId="4" borderId="19" xfId="0" applyFont="1" applyFill="1" applyBorder="1" applyAlignment="1" applyProtection="1">
      <alignment horizontal="center"/>
      <protection locked="0"/>
    </xf>
    <xf numFmtId="0" fontId="6" fillId="4" borderId="15" xfId="0" applyFont="1" applyFill="1" applyBorder="1" applyAlignment="1" applyProtection="1">
      <alignment horizontal="center"/>
      <protection locked="0"/>
    </xf>
    <xf numFmtId="0" fontId="6" fillId="4" borderId="11" xfId="0" applyFont="1" applyFill="1" applyBorder="1" applyAlignment="1" applyProtection="1">
      <alignment horizontal="center"/>
      <protection locked="0"/>
    </xf>
    <xf numFmtId="0" fontId="5" fillId="6" borderId="12" xfId="0" applyFont="1" applyFill="1" applyBorder="1" applyAlignment="1">
      <alignment horizontal="center" vertical="center"/>
    </xf>
    <xf numFmtId="2" fontId="7" fillId="6" borderId="13" xfId="0" applyNumberFormat="1" applyFont="1" applyFill="1" applyBorder="1" applyAlignment="1">
      <alignment horizontal="center"/>
    </xf>
    <xf numFmtId="0" fontId="7" fillId="6" borderId="7" xfId="0" applyFont="1" applyFill="1" applyBorder="1" applyAlignment="1">
      <alignment horizontal="center"/>
    </xf>
    <xf numFmtId="0" fontId="7" fillId="6" borderId="16" xfId="0" applyFont="1" applyFill="1" applyBorder="1" applyAlignment="1">
      <alignment horizontal="center"/>
    </xf>
    <xf numFmtId="0" fontId="7" fillId="6" borderId="17" xfId="0" applyFont="1" applyFill="1" applyBorder="1" applyAlignment="1">
      <alignment horizontal="center"/>
    </xf>
    <xf numFmtId="0" fontId="7" fillId="6" borderId="15" xfId="0" applyFont="1" applyFill="1" applyBorder="1" applyAlignment="1">
      <alignment horizontal="center"/>
    </xf>
    <xf numFmtId="2" fontId="7" fillId="6" borderId="7" xfId="0" applyNumberFormat="1" applyFont="1" applyFill="1" applyBorder="1" applyAlignment="1">
      <alignment horizontal="center"/>
    </xf>
    <xf numFmtId="0" fontId="7" fillId="6" borderId="19" xfId="0" applyFont="1" applyFill="1" applyBorder="1" applyAlignment="1">
      <alignment horizontal="center"/>
    </xf>
    <xf numFmtId="2" fontId="7" fillId="6" borderId="15" xfId="0" applyNumberFormat="1" applyFont="1" applyFill="1" applyBorder="1" applyAlignment="1">
      <alignment horizontal="center"/>
    </xf>
    <xf numFmtId="0" fontId="7" fillId="6" borderId="10" xfId="0" applyFont="1" applyFill="1" applyBorder="1" applyAlignment="1">
      <alignment horizontal="center"/>
    </xf>
    <xf numFmtId="0" fontId="3" fillId="2" borderId="20" xfId="0" applyFont="1" applyFill="1" applyBorder="1" applyAlignment="1">
      <alignment horizontal="right"/>
    </xf>
    <xf numFmtId="0" fontId="4" fillId="5" borderId="13" xfId="0" applyFont="1" applyFill="1" applyBorder="1" applyAlignment="1">
      <alignment horizontal="center" vertical="center"/>
    </xf>
    <xf numFmtId="44" fontId="0" fillId="2" borderId="9" xfId="0" applyNumberFormat="1" applyFill="1" applyBorder="1" applyAlignment="1">
      <alignment horizontal="center"/>
    </xf>
    <xf numFmtId="0" fontId="0" fillId="2" borderId="3" xfId="0" applyFill="1" applyBorder="1" applyAlignment="1">
      <alignment horizontal="center"/>
    </xf>
    <xf numFmtId="0" fontId="4" fillId="2" borderId="11" xfId="0" applyFont="1" applyFill="1" applyBorder="1"/>
    <xf numFmtId="0" fontId="9" fillId="2" borderId="1" xfId="0" applyFont="1" applyFill="1" applyBorder="1"/>
    <xf numFmtId="0" fontId="9" fillId="2" borderId="8" xfId="0" applyFont="1" applyFill="1" applyBorder="1"/>
    <xf numFmtId="0" fontId="9" fillId="2" borderId="13" xfId="0" applyFont="1" applyFill="1" applyBorder="1" applyAlignment="1">
      <alignment horizontal="right"/>
    </xf>
    <xf numFmtId="44" fontId="0" fillId="2" borderId="20" xfId="1" applyFont="1" applyFill="1" applyBorder="1"/>
    <xf numFmtId="44" fontId="0" fillId="2" borderId="14" xfId="1" applyFont="1" applyFill="1" applyBorder="1"/>
    <xf numFmtId="0" fontId="4" fillId="4" borderId="12" xfId="0" applyFont="1" applyFill="1" applyBorder="1" applyAlignment="1" applyProtection="1">
      <alignment horizontal="center" vertical="center"/>
      <protection locked="0"/>
    </xf>
    <xf numFmtId="0" fontId="7" fillId="4" borderId="7" xfId="0" applyFont="1" applyFill="1" applyBorder="1" applyAlignment="1" applyProtection="1">
      <alignment horizontal="center"/>
      <protection locked="0"/>
    </xf>
    <xf numFmtId="0" fontId="7" fillId="4" borderId="15" xfId="0" applyFont="1" applyFill="1" applyBorder="1" applyAlignment="1" applyProtection="1">
      <alignment horizontal="center"/>
      <protection locked="0"/>
    </xf>
    <xf numFmtId="0" fontId="3" fillId="2" borderId="6" xfId="0" applyFont="1" applyFill="1" applyBorder="1"/>
    <xf numFmtId="0" fontId="6" fillId="0" borderId="5" xfId="0" applyFont="1" applyBorder="1"/>
    <xf numFmtId="0" fontId="7" fillId="2" borderId="23" xfId="0" applyFont="1" applyFill="1" applyBorder="1" applyAlignment="1">
      <alignment horizontal="left"/>
    </xf>
    <xf numFmtId="0" fontId="6" fillId="2" borderId="18" xfId="0" applyFont="1" applyFill="1" applyBorder="1"/>
    <xf numFmtId="0" fontId="0" fillId="0" borderId="3" xfId="0" applyBorder="1"/>
    <xf numFmtId="0" fontId="6" fillId="2" borderId="5" xfId="0" applyFont="1" applyFill="1" applyBorder="1"/>
    <xf numFmtId="0" fontId="6" fillId="2" borderId="10" xfId="0" applyFont="1" applyFill="1" applyBorder="1"/>
    <xf numFmtId="0" fontId="0" fillId="0" borderId="0" xfId="0"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0" xfId="0" applyAlignment="1">
      <alignment horizontal="center" vertical="center"/>
    </xf>
    <xf numFmtId="0" fontId="3" fillId="0" borderId="36" xfId="0" applyFont="1" applyBorder="1" applyAlignment="1">
      <alignment horizontal="center" vertical="center"/>
    </xf>
    <xf numFmtId="14" fontId="3" fillId="2" borderId="6" xfId="0" applyNumberFormat="1" applyFont="1" applyFill="1" applyBorder="1" applyAlignment="1">
      <alignment horizontal="center"/>
    </xf>
    <xf numFmtId="0" fontId="0" fillId="0" borderId="0" xfId="0" applyAlignment="1">
      <alignment horizontal="center"/>
    </xf>
    <xf numFmtId="0" fontId="3" fillId="2" borderId="20" xfId="0" applyFont="1" applyFill="1" applyBorder="1" applyAlignment="1">
      <alignment horizontal="center"/>
    </xf>
    <xf numFmtId="0" fontId="8" fillId="2" borderId="4" xfId="0" applyFont="1" applyFill="1" applyBorder="1" applyAlignment="1">
      <alignment horizontal="right"/>
    </xf>
    <xf numFmtId="0" fontId="3" fillId="9" borderId="7" xfId="0" applyFont="1" applyFill="1" applyBorder="1" applyAlignment="1" applyProtection="1">
      <alignment horizontal="right"/>
      <protection locked="0"/>
    </xf>
    <xf numFmtId="14" fontId="3" fillId="9" borderId="7" xfId="0" applyNumberFormat="1" applyFont="1" applyFill="1" applyBorder="1" applyAlignment="1" applyProtection="1">
      <alignment horizontal="right"/>
      <protection locked="0"/>
    </xf>
    <xf numFmtId="14" fontId="3" fillId="0" borderId="6" xfId="0" applyNumberFormat="1" applyFont="1" applyBorder="1" applyAlignment="1" applyProtection="1">
      <alignment horizontal="center"/>
      <protection locked="0"/>
    </xf>
    <xf numFmtId="0" fontId="7" fillId="10" borderId="16" xfId="0" applyFont="1" applyFill="1" applyBorder="1" applyAlignment="1">
      <alignment horizontal="center"/>
    </xf>
    <xf numFmtId="0" fontId="7" fillId="10" borderId="7" xfId="0" applyFont="1" applyFill="1" applyBorder="1" applyAlignment="1">
      <alignment horizontal="center"/>
    </xf>
    <xf numFmtId="0" fontId="7" fillId="10" borderId="17" xfId="0" applyFont="1" applyFill="1" applyBorder="1" applyAlignment="1">
      <alignment horizontal="center"/>
    </xf>
    <xf numFmtId="0" fontId="7" fillId="10" borderId="15" xfId="0" applyFont="1" applyFill="1" applyBorder="1" applyAlignment="1">
      <alignment horizontal="center"/>
    </xf>
    <xf numFmtId="2" fontId="7" fillId="10" borderId="7" xfId="0" applyNumberFormat="1" applyFont="1" applyFill="1" applyBorder="1" applyAlignment="1">
      <alignment horizontal="center"/>
    </xf>
    <xf numFmtId="0" fontId="7" fillId="10" borderId="19" xfId="0" applyFont="1" applyFill="1" applyBorder="1" applyAlignment="1">
      <alignment horizontal="center"/>
    </xf>
    <xf numFmtId="2" fontId="7" fillId="10" borderId="18" xfId="0" applyNumberFormat="1" applyFont="1" applyFill="1" applyBorder="1" applyAlignment="1">
      <alignment horizontal="center"/>
    </xf>
    <xf numFmtId="0" fontId="7" fillId="10" borderId="10" xfId="0" applyFont="1" applyFill="1" applyBorder="1" applyAlignment="1">
      <alignment horizontal="center"/>
    </xf>
    <xf numFmtId="0" fontId="7" fillId="10" borderId="13" xfId="0" applyFont="1" applyFill="1" applyBorder="1" applyAlignment="1">
      <alignment horizontal="center"/>
    </xf>
    <xf numFmtId="2" fontId="7" fillId="10" borderId="15" xfId="0" applyNumberFormat="1" applyFont="1" applyFill="1" applyBorder="1" applyAlignment="1">
      <alignment horizontal="center"/>
    </xf>
    <xf numFmtId="2" fontId="7" fillId="10" borderId="5" xfId="0" applyNumberFormat="1" applyFont="1" applyFill="1" applyBorder="1" applyAlignment="1">
      <alignment horizontal="center"/>
    </xf>
    <xf numFmtId="0" fontId="7" fillId="10" borderId="18" xfId="0" applyFont="1" applyFill="1" applyBorder="1" applyAlignment="1">
      <alignment horizontal="center"/>
    </xf>
    <xf numFmtId="0" fontId="6" fillId="9" borderId="12" xfId="0" applyFont="1" applyFill="1" applyBorder="1" applyAlignment="1" applyProtection="1">
      <alignment horizontal="center"/>
      <protection locked="0"/>
    </xf>
    <xf numFmtId="0" fontId="6" fillId="9" borderId="1" xfId="0" applyFont="1" applyFill="1" applyBorder="1" applyAlignment="1" applyProtection="1">
      <alignment horizontal="center"/>
      <protection locked="0"/>
    </xf>
    <xf numFmtId="0" fontId="6" fillId="9" borderId="39" xfId="0" applyFont="1" applyFill="1" applyBorder="1" applyAlignment="1" applyProtection="1">
      <alignment horizontal="center"/>
      <protection locked="0"/>
    </xf>
    <xf numFmtId="0" fontId="6" fillId="9" borderId="4" xfId="0" applyFont="1" applyFill="1" applyBorder="1" applyAlignment="1" applyProtection="1">
      <alignment horizontal="center"/>
      <protection locked="0"/>
    </xf>
    <xf numFmtId="0" fontId="6" fillId="9" borderId="40" xfId="0" applyFont="1" applyFill="1" applyBorder="1" applyAlignment="1" applyProtection="1">
      <alignment horizontal="center"/>
      <protection locked="0"/>
    </xf>
    <xf numFmtId="0" fontId="6" fillId="9" borderId="41" xfId="0" applyFont="1" applyFill="1" applyBorder="1" applyAlignment="1" applyProtection="1">
      <alignment horizontal="center"/>
      <protection locked="0"/>
    </xf>
    <xf numFmtId="0" fontId="6" fillId="9" borderId="42" xfId="0" applyFont="1" applyFill="1" applyBorder="1" applyAlignment="1" applyProtection="1">
      <alignment horizontal="center"/>
      <protection locked="0"/>
    </xf>
    <xf numFmtId="0" fontId="6" fillId="10" borderId="18" xfId="0" applyFont="1" applyFill="1" applyBorder="1" applyAlignment="1" applyProtection="1">
      <alignment horizontal="center"/>
      <protection hidden="1"/>
    </xf>
    <xf numFmtId="0" fontId="6" fillId="10" borderId="15" xfId="0" applyFont="1" applyFill="1" applyBorder="1" applyAlignment="1" applyProtection="1">
      <alignment horizontal="center"/>
      <protection hidden="1"/>
    </xf>
    <xf numFmtId="0" fontId="6" fillId="10" borderId="16" xfId="0" applyFont="1" applyFill="1" applyBorder="1" applyAlignment="1" applyProtection="1">
      <alignment horizontal="center"/>
      <protection hidden="1"/>
    </xf>
    <xf numFmtId="0" fontId="6" fillId="10" borderId="19" xfId="0" applyFont="1" applyFill="1" applyBorder="1" applyAlignment="1" applyProtection="1">
      <alignment horizontal="center"/>
      <protection hidden="1"/>
    </xf>
    <xf numFmtId="0" fontId="6" fillId="9" borderId="13" xfId="0" applyFont="1" applyFill="1" applyBorder="1" applyAlignment="1" applyProtection="1">
      <alignment horizontal="center"/>
      <protection locked="0"/>
    </xf>
    <xf numFmtId="0" fontId="0" fillId="2" borderId="0" xfId="0" applyFill="1" applyAlignment="1">
      <alignment vertical="center"/>
    </xf>
    <xf numFmtId="0" fontId="0" fillId="2" borderId="32" xfId="0" applyFill="1" applyBorder="1" applyAlignment="1">
      <alignment vertical="center"/>
    </xf>
    <xf numFmtId="0" fontId="0" fillId="2" borderId="33" xfId="0" applyFill="1" applyBorder="1" applyAlignment="1">
      <alignment vertical="center"/>
    </xf>
    <xf numFmtId="0" fontId="8" fillId="11" borderId="36" xfId="0" applyFont="1" applyFill="1" applyBorder="1" applyAlignment="1">
      <alignment horizontal="center" vertical="center"/>
    </xf>
    <xf numFmtId="2" fontId="3" fillId="0" borderId="36" xfId="0" applyNumberFormat="1" applyFont="1" applyBorder="1" applyAlignment="1">
      <alignment horizontal="center" vertical="center"/>
    </xf>
    <xf numFmtId="0" fontId="14" fillId="0" borderId="36" xfId="3" applyFont="1" applyFill="1" applyBorder="1" applyAlignment="1" applyProtection="1">
      <alignment horizontal="center" vertical="center"/>
    </xf>
    <xf numFmtId="164" fontId="14" fillId="0" borderId="36" xfId="3" applyNumberFormat="1" applyFont="1" applyFill="1" applyBorder="1" applyAlignment="1" applyProtection="1">
      <alignment horizontal="center" vertical="center"/>
    </xf>
    <xf numFmtId="0" fontId="8" fillId="11" borderId="45" xfId="0" applyFont="1" applyFill="1" applyBorder="1" applyAlignment="1">
      <alignment horizontal="center" vertical="center" wrapText="1"/>
    </xf>
    <xf numFmtId="0" fontId="18" fillId="11" borderId="36" xfId="0" applyFont="1" applyFill="1" applyBorder="1" applyAlignment="1">
      <alignment horizontal="center" vertical="center"/>
    </xf>
    <xf numFmtId="0" fontId="3" fillId="2" borderId="4" xfId="0" applyFont="1" applyFill="1" applyBorder="1" applyAlignment="1">
      <alignment vertical="center"/>
    </xf>
    <xf numFmtId="0" fontId="3" fillId="2" borderId="6" xfId="0" applyFont="1" applyFill="1" applyBorder="1" applyAlignment="1">
      <alignment horizontal="center" vertical="center"/>
    </xf>
    <xf numFmtId="0" fontId="3" fillId="2" borderId="21" xfId="0" applyFont="1" applyFill="1" applyBorder="1" applyAlignment="1">
      <alignment horizontal="center" vertical="center"/>
    </xf>
    <xf numFmtId="0" fontId="8" fillId="11" borderId="46" xfId="0" applyFont="1" applyFill="1" applyBorder="1" applyAlignment="1">
      <alignment horizontal="center" vertical="center"/>
    </xf>
    <xf numFmtId="0" fontId="8" fillId="11" borderId="36" xfId="0" applyFont="1" applyFill="1" applyBorder="1" applyAlignment="1">
      <alignment horizontal="center" vertical="center" wrapText="1"/>
    </xf>
    <xf numFmtId="0" fontId="8" fillId="11" borderId="45" xfId="0" applyFont="1" applyFill="1" applyBorder="1" applyAlignment="1">
      <alignment horizontal="center" vertical="center"/>
    </xf>
    <xf numFmtId="0" fontId="8" fillId="11" borderId="47" xfId="0" applyFont="1" applyFill="1" applyBorder="1" applyAlignment="1">
      <alignment horizontal="center" vertical="center" wrapText="1"/>
    </xf>
    <xf numFmtId="0" fontId="3" fillId="0" borderId="46" xfId="0" applyFont="1" applyBorder="1" applyAlignment="1">
      <alignment horizontal="center" vertical="center" wrapText="1"/>
    </xf>
    <xf numFmtId="0" fontId="3" fillId="2" borderId="4" xfId="0" applyFont="1" applyFill="1" applyBorder="1" applyAlignment="1">
      <alignment horizontal="right" vertical="center"/>
    </xf>
    <xf numFmtId="0" fontId="8" fillId="2" borderId="4" xfId="0" applyFont="1" applyFill="1" applyBorder="1" applyAlignment="1">
      <alignment vertical="center"/>
    </xf>
    <xf numFmtId="0" fontId="0" fillId="2" borderId="6" xfId="0" applyFill="1" applyBorder="1" applyAlignment="1">
      <alignment vertical="center"/>
    </xf>
    <xf numFmtId="0" fontId="0" fillId="2" borderId="37" xfId="0" applyFill="1" applyBorder="1" applyAlignment="1">
      <alignment vertical="center"/>
    </xf>
    <xf numFmtId="0" fontId="22" fillId="2" borderId="38" xfId="0" applyFont="1" applyFill="1" applyBorder="1" applyAlignment="1">
      <alignment horizontal="right" vertical="center"/>
    </xf>
    <xf numFmtId="0" fontId="0" fillId="2" borderId="0" xfId="0" applyFill="1" applyAlignment="1">
      <alignment horizontal="center" vertical="center"/>
    </xf>
    <xf numFmtId="0" fontId="7" fillId="0" borderId="18" xfId="0" applyFont="1" applyBorder="1" applyProtection="1">
      <protection locked="0"/>
    </xf>
    <xf numFmtId="2" fontId="7" fillId="10" borderId="13" xfId="0" applyNumberFormat="1" applyFont="1" applyFill="1" applyBorder="1" applyAlignment="1">
      <alignment horizontal="center"/>
    </xf>
    <xf numFmtId="0" fontId="7" fillId="10" borderId="5" xfId="0" applyFont="1" applyFill="1" applyBorder="1" applyAlignment="1">
      <alignment horizontal="center"/>
    </xf>
    <xf numFmtId="2" fontId="14" fillId="10" borderId="36" xfId="0" applyNumberFormat="1" applyFont="1" applyFill="1" applyBorder="1" applyAlignment="1">
      <alignment horizontal="center" vertical="center" wrapText="1"/>
    </xf>
    <xf numFmtId="0" fontId="14" fillId="9" borderId="36" xfId="0" applyFont="1" applyFill="1" applyBorder="1" applyAlignment="1" applyProtection="1">
      <alignment horizontal="center" vertical="center" wrapText="1"/>
      <protection locked="0"/>
    </xf>
    <xf numFmtId="0" fontId="14" fillId="9" borderId="36" xfId="0" applyFont="1" applyFill="1" applyBorder="1" applyAlignment="1" applyProtection="1">
      <alignment horizontal="center" vertical="center"/>
      <protection locked="0"/>
    </xf>
    <xf numFmtId="1" fontId="14" fillId="10" borderId="47" xfId="0" applyNumberFormat="1" applyFont="1" applyFill="1" applyBorder="1" applyAlignment="1">
      <alignment horizontal="center" vertical="center"/>
    </xf>
    <xf numFmtId="1" fontId="3" fillId="0" borderId="47" xfId="0" applyNumberFormat="1" applyFont="1" applyBorder="1" applyAlignment="1">
      <alignment horizontal="center" vertical="center"/>
    </xf>
    <xf numFmtId="0" fontId="14" fillId="10" borderId="36" xfId="0" applyFont="1" applyFill="1" applyBorder="1" applyAlignment="1">
      <alignment horizontal="center" vertical="center" wrapText="1"/>
    </xf>
    <xf numFmtId="164" fontId="14" fillId="10" borderId="36" xfId="0" applyNumberFormat="1" applyFont="1" applyFill="1" applyBorder="1" applyAlignment="1">
      <alignment horizontal="center" vertical="center" wrapText="1"/>
    </xf>
    <xf numFmtId="0" fontId="18" fillId="11" borderId="45" xfId="0" applyFont="1" applyFill="1" applyBorder="1" applyAlignment="1">
      <alignment horizontal="center" vertical="center" wrapText="1"/>
    </xf>
    <xf numFmtId="0" fontId="14" fillId="9" borderId="45" xfId="0" applyFont="1" applyFill="1" applyBorder="1" applyAlignment="1" applyProtection="1">
      <alignment horizontal="center" vertical="center"/>
      <protection locked="0"/>
    </xf>
    <xf numFmtId="1" fontId="14" fillId="10" borderId="48" xfId="0" applyNumberFormat="1" applyFont="1" applyFill="1" applyBorder="1" applyAlignment="1">
      <alignment horizontal="center" vertical="center"/>
    </xf>
    <xf numFmtId="2" fontId="6" fillId="10" borderId="15" xfId="0" applyNumberFormat="1" applyFont="1" applyFill="1" applyBorder="1" applyAlignment="1" applyProtection="1">
      <alignment horizontal="center"/>
      <protection hidden="1"/>
    </xf>
    <xf numFmtId="2" fontId="6" fillId="10" borderId="16" xfId="0" applyNumberFormat="1" applyFont="1" applyFill="1" applyBorder="1" applyAlignment="1" applyProtection="1">
      <alignment horizontal="center"/>
      <protection hidden="1"/>
    </xf>
    <xf numFmtId="0" fontId="6" fillId="10" borderId="13" xfId="0" applyFont="1" applyFill="1" applyBorder="1" applyAlignment="1" applyProtection="1">
      <alignment horizontal="center"/>
      <protection locked="0"/>
    </xf>
    <xf numFmtId="0" fontId="6" fillId="10" borderId="5" xfId="0" applyFont="1" applyFill="1" applyBorder="1" applyAlignment="1" applyProtection="1">
      <alignment horizontal="center"/>
      <protection locked="0"/>
    </xf>
    <xf numFmtId="0" fontId="6" fillId="10" borderId="16" xfId="0" applyFont="1" applyFill="1" applyBorder="1" applyAlignment="1" applyProtection="1">
      <alignment horizontal="center"/>
      <protection locked="0"/>
    </xf>
    <xf numFmtId="0" fontId="6" fillId="10" borderId="7" xfId="0" applyFont="1" applyFill="1" applyBorder="1" applyAlignment="1" applyProtection="1">
      <alignment horizontal="center"/>
      <protection locked="0"/>
    </xf>
    <xf numFmtId="0" fontId="6" fillId="10" borderId="17" xfId="0" applyFont="1" applyFill="1" applyBorder="1" applyAlignment="1" applyProtection="1">
      <alignment horizontal="center"/>
      <protection locked="0"/>
    </xf>
    <xf numFmtId="0" fontId="6" fillId="10" borderId="15" xfId="0" applyFont="1" applyFill="1" applyBorder="1" applyAlignment="1" applyProtection="1">
      <alignment horizontal="center"/>
      <protection locked="0"/>
    </xf>
    <xf numFmtId="0" fontId="6" fillId="10" borderId="19" xfId="0" applyFont="1" applyFill="1" applyBorder="1" applyAlignment="1" applyProtection="1">
      <alignment horizontal="center"/>
      <protection locked="0"/>
    </xf>
    <xf numFmtId="0" fontId="6" fillId="10" borderId="18" xfId="0" applyFont="1" applyFill="1" applyBorder="1" applyAlignment="1" applyProtection="1">
      <alignment horizontal="center"/>
      <protection locked="0"/>
    </xf>
    <xf numFmtId="0" fontId="6" fillId="10" borderId="10" xfId="0" applyFont="1" applyFill="1" applyBorder="1" applyAlignment="1" applyProtection="1">
      <alignment horizontal="center"/>
      <protection locked="0"/>
    </xf>
    <xf numFmtId="0" fontId="6" fillId="10" borderId="11" xfId="0" applyFont="1" applyFill="1" applyBorder="1" applyAlignment="1" applyProtection="1">
      <alignment horizontal="center"/>
      <protection locked="0"/>
    </xf>
    <xf numFmtId="0" fontId="7" fillId="0" borderId="13" xfId="0" applyFont="1" applyBorder="1" applyProtection="1">
      <protection locked="0"/>
    </xf>
    <xf numFmtId="0" fontId="18" fillId="11" borderId="47" xfId="0" applyFont="1" applyFill="1" applyBorder="1" applyAlignment="1">
      <alignment horizontal="center" vertical="center" wrapText="1"/>
    </xf>
    <xf numFmtId="0" fontId="18" fillId="0" borderId="46" xfId="0" applyFont="1" applyBorder="1" applyAlignment="1">
      <alignment horizontal="center" vertical="center" wrapText="1"/>
    </xf>
    <xf numFmtId="0" fontId="3" fillId="10" borderId="13" xfId="0" applyFont="1" applyFill="1" applyBorder="1" applyAlignment="1" applyProtection="1">
      <alignment horizontal="right"/>
      <protection locked="0"/>
    </xf>
    <xf numFmtId="14" fontId="3" fillId="10" borderId="13" xfId="0" applyNumberFormat="1" applyFont="1" applyFill="1" applyBorder="1" applyAlignment="1" applyProtection="1">
      <alignment horizontal="center"/>
      <protection locked="0"/>
    </xf>
    <xf numFmtId="2" fontId="7" fillId="10" borderId="16" xfId="0" applyNumberFormat="1" applyFont="1" applyFill="1" applyBorder="1" applyAlignment="1">
      <alignment horizontal="center"/>
    </xf>
    <xf numFmtId="0" fontId="7" fillId="2" borderId="16" xfId="0" applyFont="1" applyFill="1" applyBorder="1" applyAlignment="1">
      <alignment horizontal="left"/>
    </xf>
    <xf numFmtId="0" fontId="15" fillId="10" borderId="4" xfId="0" applyFont="1" applyFill="1" applyBorder="1" applyAlignment="1">
      <alignment horizontal="center"/>
    </xf>
    <xf numFmtId="164" fontId="15" fillId="10" borderId="6" xfId="0" applyNumberFormat="1" applyFont="1" applyFill="1" applyBorder="1" applyAlignment="1">
      <alignment horizontal="center"/>
    </xf>
    <xf numFmtId="0" fontId="15" fillId="10" borderId="8" xfId="0" applyFont="1" applyFill="1" applyBorder="1" applyAlignment="1">
      <alignment horizontal="center"/>
    </xf>
    <xf numFmtId="164" fontId="15" fillId="10" borderId="9" xfId="0" applyNumberFormat="1" applyFont="1" applyFill="1" applyBorder="1" applyAlignment="1">
      <alignment horizontal="center"/>
    </xf>
    <xf numFmtId="2" fontId="6" fillId="10" borderId="17" xfId="0" applyNumberFormat="1" applyFont="1" applyFill="1" applyBorder="1" applyAlignment="1" applyProtection="1">
      <alignment horizontal="center"/>
      <protection hidden="1"/>
    </xf>
    <xf numFmtId="2" fontId="6" fillId="10" borderId="5" xfId="0" applyNumberFormat="1" applyFont="1" applyFill="1" applyBorder="1" applyAlignment="1" applyProtection="1">
      <alignment horizontal="center"/>
      <protection hidden="1"/>
    </xf>
    <xf numFmtId="2" fontId="6" fillId="10" borderId="13" xfId="0" applyNumberFormat="1" applyFont="1" applyFill="1" applyBorder="1" applyAlignment="1" applyProtection="1">
      <alignment horizontal="center"/>
      <protection hidden="1"/>
    </xf>
    <xf numFmtId="2" fontId="6" fillId="10" borderId="19" xfId="0" applyNumberFormat="1" applyFont="1" applyFill="1" applyBorder="1" applyAlignment="1" applyProtection="1">
      <alignment horizontal="center"/>
      <protection hidden="1"/>
    </xf>
    <xf numFmtId="2" fontId="6" fillId="10" borderId="7" xfId="0" applyNumberFormat="1" applyFont="1" applyFill="1" applyBorder="1" applyAlignment="1" applyProtection="1">
      <alignment horizontal="center"/>
      <protection hidden="1"/>
    </xf>
    <xf numFmtId="2" fontId="6" fillId="10" borderId="18" xfId="0" applyNumberFormat="1" applyFont="1" applyFill="1" applyBorder="1" applyAlignment="1" applyProtection="1">
      <alignment horizontal="center"/>
      <protection hidden="1"/>
    </xf>
    <xf numFmtId="0" fontId="21" fillId="11" borderId="12" xfId="0" applyFont="1" applyFill="1" applyBorder="1" applyAlignment="1">
      <alignment horizontal="center" vertical="center"/>
    </xf>
    <xf numFmtId="0" fontId="15" fillId="0" borderId="7" xfId="0" applyFont="1" applyBorder="1"/>
    <xf numFmtId="0" fontId="15" fillId="2" borderId="16" xfId="0" applyFont="1" applyFill="1" applyBorder="1"/>
    <xf numFmtId="0" fontId="6" fillId="0" borderId="17" xfId="0" applyFont="1" applyBorder="1"/>
    <xf numFmtId="0" fontId="15" fillId="0" borderId="17" xfId="0" applyFont="1" applyBorder="1"/>
    <xf numFmtId="0" fontId="6" fillId="10" borderId="2" xfId="0" applyFont="1" applyFill="1" applyBorder="1" applyAlignment="1" applyProtection="1">
      <alignment horizontal="center"/>
      <protection locked="0"/>
    </xf>
    <xf numFmtId="2" fontId="6" fillId="10" borderId="21" xfId="0" applyNumberFormat="1" applyFont="1" applyFill="1" applyBorder="1" applyAlignment="1" applyProtection="1">
      <alignment horizontal="center"/>
      <protection hidden="1"/>
    </xf>
    <xf numFmtId="2" fontId="6" fillId="10" borderId="24" xfId="0" applyNumberFormat="1" applyFont="1" applyFill="1" applyBorder="1" applyAlignment="1" applyProtection="1">
      <alignment horizontal="center"/>
      <protection hidden="1"/>
    </xf>
    <xf numFmtId="0" fontId="6" fillId="2" borderId="41" xfId="0" applyFont="1" applyFill="1" applyBorder="1"/>
    <xf numFmtId="0" fontId="6" fillId="2" borderId="4" xfId="0" applyFont="1" applyFill="1" applyBorder="1"/>
    <xf numFmtId="0" fontId="6" fillId="2" borderId="39" xfId="0" applyFont="1" applyFill="1" applyBorder="1"/>
    <xf numFmtId="0" fontId="7" fillId="10" borderId="21" xfId="0" applyFont="1" applyFill="1" applyBorder="1" applyAlignment="1">
      <alignment horizontal="center"/>
    </xf>
    <xf numFmtId="0" fontId="7" fillId="10" borderId="6" xfId="0" applyFont="1" applyFill="1" applyBorder="1" applyAlignment="1">
      <alignment horizontal="center"/>
    </xf>
    <xf numFmtId="0" fontId="7" fillId="10" borderId="27" xfId="0" applyFont="1" applyFill="1" applyBorder="1" applyAlignment="1">
      <alignment horizontal="center"/>
    </xf>
    <xf numFmtId="0" fontId="15" fillId="12" borderId="10" xfId="0" applyFont="1" applyFill="1" applyBorder="1" applyAlignment="1">
      <alignment horizontal="left"/>
    </xf>
    <xf numFmtId="0" fontId="15" fillId="0" borderId="5" xfId="0" applyFont="1" applyBorder="1"/>
    <xf numFmtId="0" fontId="15" fillId="0" borderId="10" xfId="0" applyFont="1" applyBorder="1"/>
    <xf numFmtId="0" fontId="6" fillId="2" borderId="25" xfId="0" applyFont="1" applyFill="1" applyBorder="1" applyAlignment="1">
      <alignment horizontal="center"/>
    </xf>
    <xf numFmtId="0" fontId="6" fillId="2" borderId="23" xfId="0" applyFont="1" applyFill="1" applyBorder="1" applyAlignment="1">
      <alignment horizontal="center"/>
    </xf>
    <xf numFmtId="0" fontId="6" fillId="2" borderId="26" xfId="0" applyFont="1" applyFill="1" applyBorder="1" applyAlignment="1">
      <alignment horizontal="center"/>
    </xf>
    <xf numFmtId="0" fontId="6" fillId="2" borderId="7" xfId="0" applyFont="1" applyFill="1" applyBorder="1" applyAlignment="1">
      <alignment horizontal="center"/>
    </xf>
    <xf numFmtId="0" fontId="6" fillId="2" borderId="16" xfId="0" applyFont="1" applyFill="1" applyBorder="1" applyAlignment="1">
      <alignment horizontal="center"/>
    </xf>
    <xf numFmtId="0" fontId="6" fillId="2" borderId="19" xfId="0" applyFont="1" applyFill="1" applyBorder="1" applyAlignment="1">
      <alignment horizontal="center"/>
    </xf>
    <xf numFmtId="0" fontId="6" fillId="2" borderId="18" xfId="0" applyFont="1" applyFill="1" applyBorder="1" applyAlignment="1">
      <alignment horizontal="center"/>
    </xf>
    <xf numFmtId="0" fontId="6" fillId="2" borderId="17" xfId="0" applyFont="1" applyFill="1" applyBorder="1" applyAlignment="1">
      <alignment horizontal="center"/>
    </xf>
    <xf numFmtId="0" fontId="6" fillId="2" borderId="10" xfId="0" applyFont="1" applyFill="1" applyBorder="1" applyAlignment="1">
      <alignment horizontal="center"/>
    </xf>
    <xf numFmtId="0" fontId="6" fillId="2" borderId="13" xfId="0" applyFont="1" applyFill="1" applyBorder="1" applyAlignment="1">
      <alignment horizontal="center"/>
    </xf>
    <xf numFmtId="0" fontId="6" fillId="2" borderId="15" xfId="0" applyFont="1" applyFill="1" applyBorder="1" applyAlignment="1">
      <alignment horizontal="center"/>
    </xf>
    <xf numFmtId="0" fontId="6" fillId="0" borderId="10" xfId="0" applyFont="1" applyBorder="1" applyAlignment="1">
      <alignment horizontal="center"/>
    </xf>
    <xf numFmtId="0" fontId="7" fillId="0" borderId="5" xfId="0" applyFont="1" applyBorder="1" applyAlignment="1" applyProtection="1">
      <alignment horizontal="center"/>
      <protection locked="0"/>
    </xf>
    <xf numFmtId="0" fontId="8" fillId="2" borderId="31" xfId="0" applyFont="1" applyFill="1" applyBorder="1" applyAlignment="1">
      <alignment horizontal="right" vertical="center"/>
    </xf>
    <xf numFmtId="0" fontId="29" fillId="3" borderId="3" xfId="0" applyFont="1" applyFill="1" applyBorder="1" applyAlignment="1">
      <alignment horizontal="centerContinuous" wrapText="1"/>
    </xf>
    <xf numFmtId="0" fontId="33" fillId="12" borderId="12" xfId="0" applyFont="1" applyFill="1" applyBorder="1" applyAlignment="1">
      <alignment horizontal="centerContinuous"/>
    </xf>
    <xf numFmtId="0" fontId="33" fillId="12" borderId="20" xfId="0" applyFont="1" applyFill="1" applyBorder="1" applyAlignment="1">
      <alignment horizontal="centerContinuous"/>
    </xf>
    <xf numFmtId="0" fontId="33" fillId="12" borderId="14" xfId="0" applyFont="1" applyFill="1" applyBorder="1" applyAlignment="1">
      <alignment horizontal="centerContinuous"/>
    </xf>
    <xf numFmtId="0" fontId="20" fillId="8" borderId="35" xfId="0" applyFont="1" applyFill="1" applyBorder="1" applyAlignment="1">
      <alignment horizontal="centerContinuous" vertical="center" wrapText="1"/>
    </xf>
    <xf numFmtId="0" fontId="20" fillId="8" borderId="23" xfId="0" applyFont="1" applyFill="1" applyBorder="1" applyAlignment="1">
      <alignment horizontal="centerContinuous" vertical="center" wrapText="1"/>
    </xf>
    <xf numFmtId="0" fontId="20" fillId="8" borderId="34" xfId="0" applyFont="1" applyFill="1" applyBorder="1" applyAlignment="1">
      <alignment horizontal="centerContinuous" vertical="center" wrapText="1"/>
    </xf>
    <xf numFmtId="0" fontId="21" fillId="0" borderId="29" xfId="0" applyFont="1" applyBorder="1" applyAlignment="1">
      <alignment horizontal="centerContinuous" vertical="center" wrapText="1"/>
    </xf>
    <xf numFmtId="0" fontId="21" fillId="0" borderId="30" xfId="0" applyFont="1" applyBorder="1" applyAlignment="1">
      <alignment horizontal="centerContinuous" vertical="center" wrapText="1"/>
    </xf>
    <xf numFmtId="0" fontId="21" fillId="0" borderId="31" xfId="0" applyFont="1" applyBorder="1" applyAlignment="1">
      <alignment horizontal="centerContinuous" vertical="center" wrapText="1"/>
    </xf>
    <xf numFmtId="0" fontId="8" fillId="2" borderId="29" xfId="0" applyFont="1" applyFill="1" applyBorder="1" applyAlignment="1">
      <alignment vertical="center"/>
    </xf>
    <xf numFmtId="0" fontId="8" fillId="2" borderId="32" xfId="0" applyFont="1" applyFill="1" applyBorder="1" applyAlignment="1">
      <alignment vertical="center"/>
    </xf>
    <xf numFmtId="0" fontId="8" fillId="2" borderId="34" xfId="0" applyFont="1" applyFill="1" applyBorder="1" applyAlignment="1">
      <alignment horizontal="right" vertical="center"/>
    </xf>
    <xf numFmtId="0" fontId="8" fillId="2" borderId="35" xfId="0" applyFont="1" applyFill="1" applyBorder="1" applyAlignment="1">
      <alignment horizontal="right" vertical="center"/>
    </xf>
    <xf numFmtId="0" fontId="3" fillId="9" borderId="35" xfId="0" applyFont="1" applyFill="1" applyBorder="1" applyAlignment="1">
      <alignment horizontal="centerContinuous" vertical="center" wrapText="1"/>
    </xf>
    <xf numFmtId="0" fontId="3" fillId="9" borderId="23" xfId="0" applyFont="1" applyFill="1" applyBorder="1" applyAlignment="1">
      <alignment horizontal="centerContinuous" vertical="center" wrapText="1"/>
    </xf>
    <xf numFmtId="0" fontId="3" fillId="9" borderId="34" xfId="0" applyFont="1" applyFill="1" applyBorder="1" applyAlignment="1">
      <alignment horizontal="centerContinuous" vertical="center" wrapText="1"/>
    </xf>
    <xf numFmtId="0" fontId="0" fillId="9" borderId="35" xfId="0" applyFill="1" applyBorder="1" applyAlignment="1">
      <alignment horizontal="centerContinuous" vertical="center" wrapText="1"/>
    </xf>
    <xf numFmtId="0" fontId="0" fillId="9" borderId="34" xfId="0" applyFill="1" applyBorder="1" applyAlignment="1">
      <alignment horizontal="centerContinuous" vertical="center" wrapText="1"/>
    </xf>
    <xf numFmtId="0" fontId="0" fillId="2" borderId="29" xfId="0" applyFill="1" applyBorder="1" applyAlignment="1">
      <alignment vertical="center"/>
    </xf>
    <xf numFmtId="0" fontId="0" fillId="2" borderId="31" xfId="0" applyFill="1" applyBorder="1" applyAlignment="1">
      <alignment vertical="center"/>
    </xf>
    <xf numFmtId="164" fontId="11" fillId="2" borderId="1" xfId="3" applyNumberFormat="1" applyFont="1" applyFill="1" applyBorder="1" applyAlignment="1" applyProtection="1">
      <alignment vertical="center"/>
    </xf>
    <xf numFmtId="164" fontId="11" fillId="2" borderId="2" xfId="3" applyNumberFormat="1" applyFont="1" applyFill="1" applyBorder="1" applyAlignment="1" applyProtection="1">
      <alignment vertical="center"/>
    </xf>
    <xf numFmtId="164" fontId="11" fillId="2" borderId="3" xfId="3" applyNumberFormat="1" applyFont="1" applyFill="1" applyBorder="1" applyAlignment="1" applyProtection="1">
      <alignment vertical="center"/>
    </xf>
    <xf numFmtId="9" fontId="3" fillId="0" borderId="35" xfId="0" applyNumberFormat="1" applyFont="1" applyBorder="1" applyAlignment="1">
      <alignment horizontal="centerContinuous" vertical="center"/>
    </xf>
    <xf numFmtId="9" fontId="3" fillId="0" borderId="34" xfId="0" applyNumberFormat="1" applyFont="1" applyBorder="1" applyAlignment="1">
      <alignment horizontal="centerContinuous" vertical="center"/>
    </xf>
    <xf numFmtId="166" fontId="14" fillId="0" borderId="35" xfId="0" applyNumberFormat="1" applyFont="1" applyBorder="1" applyAlignment="1">
      <alignment horizontal="centerContinuous" vertical="center"/>
    </xf>
    <xf numFmtId="166" fontId="14" fillId="0" borderId="34" xfId="0" applyNumberFormat="1" applyFont="1" applyBorder="1" applyAlignment="1">
      <alignment horizontal="centerContinuous" vertical="center"/>
    </xf>
    <xf numFmtId="0" fontId="8" fillId="11" borderId="23" xfId="0" applyFont="1" applyFill="1" applyBorder="1" applyAlignment="1">
      <alignment vertical="center"/>
    </xf>
    <xf numFmtId="0" fontId="8" fillId="11" borderId="34" xfId="0" applyFont="1" applyFill="1" applyBorder="1" applyAlignment="1">
      <alignment vertical="center"/>
    </xf>
    <xf numFmtId="0" fontId="18" fillId="11" borderId="34" xfId="0" applyFont="1" applyFill="1" applyBorder="1" applyAlignment="1">
      <alignment horizontal="right" vertical="center"/>
    </xf>
    <xf numFmtId="0" fontId="3" fillId="2" borderId="6" xfId="0" applyFont="1" applyFill="1" applyBorder="1" applyAlignment="1">
      <alignment vertical="center" wrapText="1"/>
    </xf>
    <xf numFmtId="164" fontId="11" fillId="2" borderId="0" xfId="3" applyNumberFormat="1" applyFont="1" applyFill="1" applyBorder="1" applyAlignment="1" applyProtection="1">
      <alignment vertical="center"/>
    </xf>
    <xf numFmtId="164" fontId="11" fillId="2" borderId="6" xfId="3" applyNumberFormat="1" applyFont="1" applyFill="1" applyBorder="1" applyAlignment="1" applyProtection="1">
      <alignment vertical="center"/>
    </xf>
    <xf numFmtId="0" fontId="14" fillId="9" borderId="34" xfId="0" applyFont="1" applyFill="1" applyBorder="1" applyAlignment="1" applyProtection="1">
      <alignment horizontal="center" vertical="center"/>
      <protection locked="0"/>
    </xf>
    <xf numFmtId="0" fontId="18" fillId="11" borderId="25" xfId="0" applyFont="1" applyFill="1" applyBorder="1" applyAlignment="1">
      <alignment horizontal="centerContinuous" vertical="center"/>
    </xf>
    <xf numFmtId="0" fontId="18" fillId="11" borderId="23" xfId="0" applyFont="1" applyFill="1" applyBorder="1" applyAlignment="1">
      <alignment horizontal="left" vertical="center"/>
    </xf>
    <xf numFmtId="0" fontId="18" fillId="11" borderId="41" xfId="0" applyFont="1" applyFill="1" applyBorder="1" applyAlignment="1">
      <alignment horizontal="right" vertical="center"/>
    </xf>
    <xf numFmtId="0" fontId="18" fillId="11" borderId="38" xfId="0" applyFont="1" applyFill="1" applyBorder="1" applyAlignment="1">
      <alignment horizontal="right" vertical="center"/>
    </xf>
    <xf numFmtId="0" fontId="18" fillId="11" borderId="39" xfId="0" applyFont="1" applyFill="1" applyBorder="1" applyAlignment="1">
      <alignment horizontal="left" vertical="center" wrapText="1"/>
    </xf>
    <xf numFmtId="0" fontId="3" fillId="2" borderId="31" xfId="0" applyFont="1" applyFill="1" applyBorder="1" applyAlignment="1">
      <alignment horizontal="right" vertical="center"/>
    </xf>
    <xf numFmtId="0" fontId="3" fillId="2" borderId="33" xfId="0" applyFont="1" applyFill="1" applyBorder="1" applyAlignment="1">
      <alignment horizontal="right" vertical="center"/>
    </xf>
    <xf numFmtId="0" fontId="15" fillId="2" borderId="33" xfId="0" applyFont="1" applyFill="1" applyBorder="1" applyAlignment="1">
      <alignment horizontal="right" vertical="center" wrapText="1"/>
    </xf>
    <xf numFmtId="0" fontId="15" fillId="2" borderId="4" xfId="0" applyFont="1" applyFill="1" applyBorder="1" applyAlignment="1">
      <alignment vertical="center" wrapText="1"/>
    </xf>
    <xf numFmtId="0" fontId="3" fillId="2" borderId="42" xfId="0" applyFont="1" applyFill="1" applyBorder="1" applyAlignment="1">
      <alignment vertical="center"/>
    </xf>
    <xf numFmtId="0" fontId="3" fillId="2" borderId="30" xfId="0" applyFont="1" applyFill="1" applyBorder="1" applyAlignment="1">
      <alignment vertical="center"/>
    </xf>
    <xf numFmtId="0" fontId="0" fillId="2" borderId="38" xfId="0" applyFill="1" applyBorder="1" applyAlignment="1">
      <alignment vertical="center"/>
    </xf>
    <xf numFmtId="0" fontId="30" fillId="2" borderId="29" xfId="0" applyFont="1" applyFill="1" applyBorder="1" applyAlignment="1">
      <alignment horizontal="centerContinuous" vertical="center" wrapText="1"/>
    </xf>
    <xf numFmtId="0" fontId="30" fillId="2" borderId="31" xfId="0" applyFont="1" applyFill="1" applyBorder="1" applyAlignment="1">
      <alignment horizontal="centerContinuous" vertical="center" wrapText="1"/>
    </xf>
    <xf numFmtId="0" fontId="0" fillId="2" borderId="32" xfId="0" applyFill="1" applyBorder="1" applyAlignment="1">
      <alignment horizontal="left" vertical="center"/>
    </xf>
    <xf numFmtId="0" fontId="0" fillId="2" borderId="37" xfId="0" applyFill="1" applyBorder="1" applyAlignment="1">
      <alignment horizontal="left" vertical="center"/>
    </xf>
    <xf numFmtId="0" fontId="27" fillId="0" borderId="12" xfId="0" applyFont="1" applyBorder="1" applyAlignment="1">
      <alignment horizontal="centerContinuous" vertical="center"/>
    </xf>
    <xf numFmtId="0" fontId="27" fillId="0" borderId="20" xfId="0" applyFont="1" applyBorder="1" applyAlignment="1">
      <alignment horizontal="centerContinuous" vertical="center"/>
    </xf>
    <xf numFmtId="0" fontId="34" fillId="0" borderId="46" xfId="0" applyFont="1" applyBorder="1" applyAlignment="1">
      <alignment horizontal="center" vertical="center" wrapText="1"/>
    </xf>
    <xf numFmtId="0" fontId="34" fillId="0" borderId="36" xfId="0" applyFont="1" applyBorder="1" applyAlignment="1">
      <alignment horizontal="center" vertical="center" wrapText="1"/>
    </xf>
    <xf numFmtId="2" fontId="34" fillId="0" borderId="36" xfId="0" applyNumberFormat="1" applyFont="1" applyBorder="1" applyAlignment="1">
      <alignment horizontal="center" vertical="center" wrapText="1"/>
    </xf>
    <xf numFmtId="0" fontId="34" fillId="0" borderId="36" xfId="0" applyFont="1" applyBorder="1" applyAlignment="1" applyProtection="1">
      <alignment horizontal="center" vertical="center" wrapText="1"/>
      <protection locked="0"/>
    </xf>
    <xf numFmtId="0" fontId="34" fillId="0" borderId="36" xfId="0" applyFont="1" applyBorder="1" applyAlignment="1">
      <alignment horizontal="center" vertical="center"/>
    </xf>
    <xf numFmtId="1" fontId="34" fillId="0" borderId="47" xfId="0" applyNumberFormat="1" applyFont="1" applyBorder="1" applyAlignment="1">
      <alignment horizontal="center" vertical="center"/>
    </xf>
    <xf numFmtId="0" fontId="8" fillId="11" borderId="39" xfId="0" applyFont="1" applyFill="1" applyBorder="1" applyAlignment="1">
      <alignment horizontal="left" vertical="center"/>
    </xf>
    <xf numFmtId="0" fontId="0" fillId="2" borderId="29" xfId="0" applyFill="1" applyBorder="1" applyAlignment="1">
      <alignment horizontal="left" vertical="top"/>
    </xf>
    <xf numFmtId="0" fontId="0" fillId="2" borderId="30" xfId="0" applyFill="1" applyBorder="1" applyAlignment="1">
      <alignment horizontal="centerContinuous" vertical="center" wrapText="1"/>
    </xf>
    <xf numFmtId="0" fontId="0" fillId="2" borderId="31" xfId="0" applyFill="1" applyBorder="1" applyAlignment="1">
      <alignment horizontal="centerContinuous" vertical="center" wrapText="1"/>
    </xf>
    <xf numFmtId="0" fontId="32" fillId="2" borderId="33" xfId="0" applyFont="1" applyFill="1" applyBorder="1" applyAlignment="1">
      <alignment horizontal="centerContinuous" vertical="center" wrapText="1"/>
    </xf>
    <xf numFmtId="0" fontId="9" fillId="2" borderId="25" xfId="0" applyFont="1" applyFill="1" applyBorder="1" applyAlignment="1">
      <alignment horizontal="centerContinuous" vertical="center" wrapText="1"/>
    </xf>
    <xf numFmtId="0" fontId="32" fillId="2" borderId="25" xfId="0" applyFont="1" applyFill="1" applyBorder="1" applyAlignment="1">
      <alignment horizontal="centerContinuous" vertical="center" wrapText="1"/>
    </xf>
    <xf numFmtId="0" fontId="32" fillId="2" borderId="38" xfId="0" applyFont="1" applyFill="1" applyBorder="1" applyAlignment="1">
      <alignment horizontal="centerContinuous" vertical="center" wrapText="1"/>
    </xf>
    <xf numFmtId="0" fontId="0" fillId="2" borderId="29" xfId="0" applyFill="1" applyBorder="1" applyAlignment="1">
      <alignment horizontal="centerContinuous" vertical="center" wrapText="1"/>
    </xf>
    <xf numFmtId="0" fontId="9" fillId="2" borderId="33" xfId="0" applyFont="1" applyFill="1" applyBorder="1" applyAlignment="1">
      <alignment horizontal="centerContinuous" vertical="center" wrapText="1"/>
    </xf>
    <xf numFmtId="0" fontId="9" fillId="2" borderId="32" xfId="0" applyFont="1" applyFill="1" applyBorder="1" applyAlignment="1">
      <alignment horizontal="centerContinuous" vertical="center" wrapText="1"/>
    </xf>
    <xf numFmtId="0" fontId="9" fillId="2" borderId="38" xfId="0" applyFont="1" applyFill="1" applyBorder="1" applyAlignment="1">
      <alignment horizontal="centerContinuous" vertical="center" wrapText="1"/>
    </xf>
    <xf numFmtId="0" fontId="9" fillId="2" borderId="37" xfId="0" applyFont="1" applyFill="1" applyBorder="1" applyAlignment="1">
      <alignment horizontal="centerContinuous" vertical="center" wrapText="1"/>
    </xf>
    <xf numFmtId="0" fontId="8" fillId="11" borderId="36" xfId="0" applyFont="1" applyFill="1" applyBorder="1" applyAlignment="1">
      <alignment horizontal="centerContinuous" vertical="center"/>
    </xf>
    <xf numFmtId="2" fontId="15" fillId="10" borderId="13" xfId="0" applyNumberFormat="1" applyFont="1" applyFill="1" applyBorder="1" applyAlignment="1">
      <alignment horizontal="center"/>
    </xf>
    <xf numFmtId="0" fontId="15" fillId="2" borderId="13" xfId="0" applyFont="1" applyFill="1" applyBorder="1" applyAlignment="1">
      <alignment horizontal="right"/>
    </xf>
    <xf numFmtId="2" fontId="15" fillId="10" borderId="13" xfId="0" applyNumberFormat="1" applyFont="1" applyFill="1" applyBorder="1" applyAlignment="1" applyProtection="1">
      <alignment horizontal="center"/>
      <protection hidden="1"/>
    </xf>
    <xf numFmtId="0" fontId="6" fillId="2" borderId="13" xfId="0" applyFont="1" applyFill="1" applyBorder="1" applyAlignment="1" applyProtection="1">
      <alignment horizontal="center"/>
      <protection hidden="1"/>
    </xf>
    <xf numFmtId="0" fontId="6" fillId="2" borderId="20" xfId="0" applyFont="1" applyFill="1" applyBorder="1"/>
    <xf numFmtId="0" fontId="15" fillId="11" borderId="13" xfId="0" applyFont="1" applyFill="1" applyBorder="1" applyAlignment="1">
      <alignment horizontal="center" vertical="center" wrapText="1"/>
    </xf>
    <xf numFmtId="0" fontId="15" fillId="11" borderId="12" xfId="0" applyFont="1" applyFill="1" applyBorder="1" applyAlignment="1">
      <alignment horizontal="center" vertical="center" wrapText="1"/>
    </xf>
    <xf numFmtId="0" fontId="15" fillId="11" borderId="14" xfId="0" applyFont="1" applyFill="1" applyBorder="1" applyAlignment="1">
      <alignment horizontal="center" vertical="center" wrapText="1"/>
    </xf>
    <xf numFmtId="0" fontId="6" fillId="10" borderId="13" xfId="0" applyFont="1" applyFill="1" applyBorder="1" applyAlignment="1" applyProtection="1">
      <alignment horizontal="center"/>
      <protection hidden="1"/>
    </xf>
    <xf numFmtId="0" fontId="0" fillId="0" borderId="1" xfId="0" applyBorder="1"/>
    <xf numFmtId="0" fontId="29" fillId="3" borderId="1" xfId="0" applyFont="1" applyFill="1" applyBorder="1" applyAlignment="1">
      <alignment horizontal="center" vertical="top"/>
    </xf>
    <xf numFmtId="0" fontId="11" fillId="11" borderId="12" xfId="0" applyFont="1" applyFill="1" applyBorder="1" applyAlignment="1">
      <alignment horizontal="centerContinuous"/>
    </xf>
    <xf numFmtId="0" fontId="11" fillId="11" borderId="20" xfId="0" applyFont="1" applyFill="1" applyBorder="1" applyAlignment="1">
      <alignment horizontal="centerContinuous"/>
    </xf>
    <xf numFmtId="0" fontId="18" fillId="11" borderId="20" xfId="0" applyFont="1" applyFill="1" applyBorder="1" applyAlignment="1">
      <alignment horizontal="centerContinuous"/>
    </xf>
    <xf numFmtId="0" fontId="18" fillId="11" borderId="14" xfId="0" applyFont="1" applyFill="1" applyBorder="1" applyAlignment="1">
      <alignment horizontal="centerContinuous"/>
    </xf>
    <xf numFmtId="0" fontId="10" fillId="11" borderId="12" xfId="0" applyFont="1" applyFill="1" applyBorder="1" applyAlignment="1">
      <alignment horizontal="centerContinuous"/>
    </xf>
    <xf numFmtId="0" fontId="9" fillId="11" borderId="20" xfId="0" applyFont="1" applyFill="1" applyBorder="1" applyAlignment="1">
      <alignment horizontal="centerContinuous"/>
    </xf>
    <xf numFmtId="0" fontId="9" fillId="11" borderId="14" xfId="0" applyFont="1" applyFill="1" applyBorder="1" applyAlignment="1">
      <alignment horizontal="centerContinuous"/>
    </xf>
    <xf numFmtId="0" fontId="8" fillId="2" borderId="0" xfId="0" applyFont="1" applyFill="1" applyAlignment="1">
      <alignment horizontal="right" vertical="center"/>
    </xf>
    <xf numFmtId="0" fontId="9" fillId="2" borderId="0" xfId="0" applyFont="1" applyFill="1" applyAlignment="1">
      <alignment horizontal="centerContinuous" vertical="center" wrapText="1"/>
    </xf>
    <xf numFmtId="0" fontId="32" fillId="2" borderId="0" xfId="0" applyFont="1" applyFill="1" applyAlignment="1">
      <alignment horizontal="centerContinuous" vertical="center" wrapText="1"/>
    </xf>
    <xf numFmtId="0" fontId="0" fillId="2" borderId="0" xfId="0" applyFill="1" applyAlignment="1">
      <alignment horizontal="left" vertical="center" wrapText="1"/>
    </xf>
    <xf numFmtId="0" fontId="23" fillId="2" borderId="0" xfId="0" applyFont="1" applyFill="1" applyAlignment="1">
      <alignment vertical="center"/>
    </xf>
    <xf numFmtId="0" fontId="3" fillId="2" borderId="0" xfId="0" applyFont="1" applyFill="1" applyAlignment="1">
      <alignment vertical="center"/>
    </xf>
    <xf numFmtId="0" fontId="3" fillId="2" borderId="0" xfId="0" applyFont="1" applyFill="1" applyAlignment="1">
      <alignment horizontal="center" vertical="center"/>
    </xf>
    <xf numFmtId="0" fontId="10" fillId="2" borderId="0" xfId="0" applyFont="1" applyFill="1" applyAlignment="1">
      <alignment horizontal="left" vertical="center"/>
    </xf>
    <xf numFmtId="0" fontId="10" fillId="2" borderId="0" xfId="0" applyFont="1" applyFill="1" applyAlignment="1">
      <alignment horizontal="centerContinuous" vertical="center"/>
    </xf>
    <xf numFmtId="0" fontId="3" fillId="2" borderId="0" xfId="0" applyFont="1" applyFill="1" applyAlignment="1">
      <alignment horizontal="left" vertical="center"/>
    </xf>
    <xf numFmtId="0" fontId="3" fillId="2" borderId="0" xfId="0" applyFont="1" applyFill="1" applyAlignment="1">
      <alignment horizontal="centerContinuous" vertical="center" wrapText="1"/>
    </xf>
    <xf numFmtId="0" fontId="8" fillId="2" borderId="0" xfId="0" applyFont="1" applyFill="1" applyAlignment="1">
      <alignment horizontal="centerContinuous" vertical="center"/>
    </xf>
    <xf numFmtId="0" fontId="8" fillId="2" borderId="0" xfId="0" applyFont="1" applyFill="1" applyAlignment="1">
      <alignment horizontal="centerContinuous" vertical="center" wrapText="1"/>
    </xf>
    <xf numFmtId="0" fontId="24" fillId="2" borderId="0" xfId="0" applyFont="1" applyFill="1" applyAlignment="1">
      <alignment vertical="center"/>
    </xf>
    <xf numFmtId="0" fontId="25" fillId="2" borderId="0" xfId="0" applyFont="1" applyFill="1" applyAlignment="1">
      <alignment horizontal="centerContinuous" vertical="center"/>
    </xf>
    <xf numFmtId="0" fontId="25" fillId="2" borderId="0" xfId="0" applyFont="1" applyFill="1" applyAlignment="1">
      <alignment horizontal="left" vertical="center"/>
    </xf>
    <xf numFmtId="0" fontId="3" fillId="2" borderId="0" xfId="0" applyFont="1" applyFill="1" applyAlignment="1">
      <alignment horizontal="centerContinuous" vertical="center"/>
    </xf>
    <xf numFmtId="166" fontId="14" fillId="2" borderId="0" xfId="0" applyNumberFormat="1" applyFont="1" applyFill="1" applyAlignment="1">
      <alignment horizontal="centerContinuous" vertical="center"/>
    </xf>
    <xf numFmtId="0" fontId="3" fillId="0" borderId="0" xfId="0" applyFont="1" applyAlignment="1">
      <alignment vertical="center"/>
    </xf>
    <xf numFmtId="0" fontId="3" fillId="2" borderId="0" xfId="0" applyFont="1" applyFill="1" applyAlignment="1">
      <alignment vertical="center" wrapText="1"/>
    </xf>
    <xf numFmtId="0" fontId="15" fillId="2" borderId="0" xfId="0" applyFont="1" applyFill="1" applyAlignment="1">
      <alignment vertical="center" wrapText="1"/>
    </xf>
    <xf numFmtId="0" fontId="3" fillId="2" borderId="0" xfId="0" applyFont="1" applyFill="1" applyAlignment="1">
      <alignment horizontal="right" vertical="center"/>
    </xf>
    <xf numFmtId="0" fontId="8" fillId="2" borderId="0" xfId="0" applyFont="1" applyFill="1" applyAlignment="1">
      <alignment vertical="center"/>
    </xf>
    <xf numFmtId="164" fontId="8" fillId="0" borderId="0" xfId="0" applyNumberFormat="1" applyFont="1" applyAlignment="1">
      <alignment horizontal="left" vertical="center"/>
    </xf>
    <xf numFmtId="0" fontId="18" fillId="11" borderId="4" xfId="0" applyFont="1" applyFill="1" applyBorder="1" applyAlignment="1">
      <alignment horizontal="center"/>
    </xf>
    <xf numFmtId="0" fontId="18" fillId="11" borderId="7" xfId="0" applyFont="1" applyFill="1" applyBorder="1" applyAlignment="1">
      <alignment horizontal="center"/>
    </xf>
    <xf numFmtId="0" fontId="18" fillId="11" borderId="5" xfId="0" applyFont="1" applyFill="1" applyBorder="1" applyAlignment="1">
      <alignment horizontal="center"/>
    </xf>
    <xf numFmtId="165" fontId="14" fillId="0" borderId="36" xfId="1" applyNumberFormat="1" applyFont="1" applyFill="1" applyBorder="1" applyAlignment="1">
      <alignment horizontal="center"/>
    </xf>
    <xf numFmtId="165" fontId="3" fillId="0" borderId="36" xfId="1" applyNumberFormat="1" applyFont="1" applyBorder="1"/>
    <xf numFmtId="0" fontId="18" fillId="0" borderId="49" xfId="0" applyFont="1" applyBorder="1" applyAlignment="1">
      <alignment horizontal="center"/>
    </xf>
    <xf numFmtId="165" fontId="14" fillId="0" borderId="50" xfId="1" applyNumberFormat="1" applyFont="1" applyFill="1" applyBorder="1" applyAlignment="1">
      <alignment horizontal="center"/>
    </xf>
    <xf numFmtId="165" fontId="3" fillId="0" borderId="50" xfId="1" applyNumberFormat="1" applyFont="1" applyBorder="1"/>
    <xf numFmtId="0" fontId="18" fillId="0" borderId="46" xfId="0" applyFont="1" applyBorder="1" applyAlignment="1">
      <alignment horizontal="center"/>
    </xf>
    <xf numFmtId="0" fontId="18" fillId="0" borderId="52" xfId="0" applyFont="1" applyBorder="1" applyAlignment="1">
      <alignment horizontal="center"/>
    </xf>
    <xf numFmtId="165" fontId="14" fillId="0" borderId="53" xfId="1" applyNumberFormat="1" applyFont="1" applyFill="1" applyBorder="1" applyAlignment="1">
      <alignment horizontal="center"/>
    </xf>
    <xf numFmtId="165" fontId="3" fillId="0" borderId="53" xfId="1" applyNumberFormat="1" applyFont="1" applyBorder="1"/>
    <xf numFmtId="0" fontId="15" fillId="2" borderId="4" xfId="0" applyFont="1" applyFill="1" applyBorder="1" applyAlignment="1">
      <alignment horizontal="left" wrapText="1"/>
    </xf>
    <xf numFmtId="0" fontId="28" fillId="2" borderId="5" xfId="0" applyFont="1" applyFill="1" applyBorder="1"/>
    <xf numFmtId="0" fontId="21" fillId="2" borderId="1" xfId="0" applyFont="1" applyFill="1" applyBorder="1"/>
    <xf numFmtId="0" fontId="0" fillId="2" borderId="2" xfId="0" applyFill="1" applyBorder="1" applyAlignment="1">
      <alignment horizontal="right" vertical="center"/>
    </xf>
    <xf numFmtId="0" fontId="10" fillId="2" borderId="3" xfId="0" applyFont="1" applyFill="1" applyBorder="1" applyAlignment="1">
      <alignment vertical="center"/>
    </xf>
    <xf numFmtId="0" fontId="21" fillId="2" borderId="12" xfId="0" applyFont="1" applyFill="1" applyBorder="1"/>
    <xf numFmtId="0" fontId="0" fillId="2" borderId="20" xfId="0" applyFill="1" applyBorder="1" applyAlignment="1">
      <alignment horizontal="right"/>
    </xf>
    <xf numFmtId="0" fontId="0" fillId="2" borderId="20" xfId="0" applyFill="1" applyBorder="1"/>
    <xf numFmtId="0" fontId="0" fillId="2" borderId="14" xfId="0" applyFill="1" applyBorder="1" applyAlignment="1">
      <alignment horizontal="center"/>
    </xf>
    <xf numFmtId="0" fontId="6" fillId="2" borderId="11" xfId="0" applyFont="1" applyFill="1" applyBorder="1"/>
    <xf numFmtId="165" fontId="14" fillId="2" borderId="0" xfId="1" applyNumberFormat="1" applyFont="1" applyFill="1" applyBorder="1" applyAlignment="1">
      <alignment horizontal="center"/>
    </xf>
    <xf numFmtId="165" fontId="3" fillId="2" borderId="0" xfId="1" applyNumberFormat="1" applyFont="1" applyFill="1" applyBorder="1"/>
    <xf numFmtId="44" fontId="13" fillId="2" borderId="0" xfId="1" applyFont="1" applyFill="1" applyBorder="1" applyAlignment="1">
      <alignment horizontal="center"/>
    </xf>
    <xf numFmtId="0" fontId="6" fillId="2" borderId="6" xfId="0" applyFont="1" applyFill="1" applyBorder="1"/>
    <xf numFmtId="44" fontId="5" fillId="2" borderId="0" xfId="1" applyFont="1" applyFill="1" applyBorder="1" applyAlignment="1">
      <alignment horizontal="center"/>
    </xf>
    <xf numFmtId="0" fontId="15" fillId="2" borderId="4" xfId="0" applyFont="1" applyFill="1" applyBorder="1"/>
    <xf numFmtId="44" fontId="3" fillId="2" borderId="0" xfId="1" applyFont="1" applyFill="1" applyBorder="1"/>
    <xf numFmtId="44" fontId="3" fillId="2" borderId="0" xfId="1" applyFont="1" applyFill="1" applyBorder="1" applyAlignment="1">
      <alignment horizontal="center"/>
    </xf>
    <xf numFmtId="0" fontId="0" fillId="2" borderId="11" xfId="0" applyFill="1" applyBorder="1" applyAlignment="1">
      <alignment horizontal="center"/>
    </xf>
    <xf numFmtId="0" fontId="15" fillId="2" borderId="8" xfId="0" applyFont="1" applyFill="1" applyBorder="1" applyAlignment="1">
      <alignment horizontal="right" wrapText="1"/>
    </xf>
    <xf numFmtId="0" fontId="35" fillId="2" borderId="1" xfId="0" applyFont="1" applyFill="1" applyBorder="1" applyAlignment="1">
      <alignment horizontal="right" wrapText="1"/>
    </xf>
    <xf numFmtId="165" fontId="3" fillId="0" borderId="51" xfId="1" applyNumberFormat="1" applyFont="1" applyBorder="1"/>
    <xf numFmtId="165" fontId="3" fillId="0" borderId="47" xfId="1" applyNumberFormat="1" applyFont="1" applyBorder="1"/>
    <xf numFmtId="165" fontId="3" fillId="0" borderId="54" xfId="1" applyNumberFormat="1" applyFont="1" applyBorder="1"/>
    <xf numFmtId="165" fontId="14" fillId="0" borderId="54" xfId="1" applyNumberFormat="1" applyFont="1" applyFill="1" applyBorder="1" applyAlignment="1">
      <alignment horizontal="center"/>
    </xf>
    <xf numFmtId="0" fontId="3" fillId="2" borderId="11" xfId="0" applyFont="1" applyFill="1" applyBorder="1" applyAlignment="1" applyProtection="1">
      <alignment horizontal="left" vertical="top"/>
      <protection locked="0"/>
    </xf>
    <xf numFmtId="0" fontId="3" fillId="2" borderId="11" xfId="0" applyFont="1" applyFill="1" applyBorder="1" applyAlignment="1" applyProtection="1">
      <alignment horizontal="center" vertical="top"/>
      <protection locked="0"/>
    </xf>
    <xf numFmtId="165" fontId="3" fillId="2" borderId="22" xfId="1" applyNumberFormat="1" applyFont="1" applyFill="1" applyBorder="1"/>
    <xf numFmtId="165" fontId="3" fillId="2" borderId="27" xfId="1" applyNumberFormat="1" applyFont="1" applyFill="1" applyBorder="1"/>
    <xf numFmtId="165" fontId="3" fillId="2" borderId="24" xfId="1" applyNumberFormat="1" applyFont="1" applyFill="1" applyBorder="1"/>
    <xf numFmtId="0" fontId="0" fillId="2" borderId="14" xfId="0" applyFill="1" applyBorder="1"/>
    <xf numFmtId="0" fontId="38" fillId="2" borderId="11" xfId="0" applyFont="1" applyFill="1" applyBorder="1" applyAlignment="1">
      <alignment horizontal="centerContinuous"/>
    </xf>
    <xf numFmtId="0" fontId="38" fillId="2" borderId="9" xfId="0" applyFont="1" applyFill="1" applyBorder="1" applyAlignment="1">
      <alignment horizontal="centerContinuous"/>
    </xf>
    <xf numFmtId="0" fontId="36" fillId="2" borderId="1" xfId="0" applyFont="1" applyFill="1" applyBorder="1" applyAlignment="1">
      <alignment horizontal="centerContinuous"/>
    </xf>
    <xf numFmtId="0" fontId="37" fillId="2" borderId="2" xfId="0" applyFont="1" applyFill="1" applyBorder="1" applyAlignment="1">
      <alignment horizontal="centerContinuous"/>
    </xf>
    <xf numFmtId="0" fontId="38" fillId="2" borderId="3" xfId="0" applyFont="1" applyFill="1" applyBorder="1" applyAlignment="1">
      <alignment horizontal="centerContinuous"/>
    </xf>
    <xf numFmtId="0" fontId="36" fillId="2" borderId="8" xfId="0" applyFont="1" applyFill="1" applyBorder="1" applyAlignment="1">
      <alignment horizontal="centerContinuous" vertical="top"/>
    </xf>
    <xf numFmtId="0" fontId="4" fillId="2" borderId="6" xfId="0" applyFont="1" applyFill="1" applyBorder="1"/>
    <xf numFmtId="165" fontId="14" fillId="0" borderId="55" xfId="1" applyNumberFormat="1" applyFont="1" applyFill="1" applyBorder="1" applyAlignment="1">
      <alignment horizontal="center"/>
    </xf>
    <xf numFmtId="165" fontId="14" fillId="0" borderId="56" xfId="1" applyNumberFormat="1" applyFont="1" applyFill="1" applyBorder="1" applyAlignment="1">
      <alignment horizontal="center"/>
    </xf>
    <xf numFmtId="0" fontId="0" fillId="11" borderId="20" xfId="0" applyFill="1" applyBorder="1" applyAlignment="1">
      <alignment horizontal="centerContinuous"/>
    </xf>
    <xf numFmtId="44" fontId="14" fillId="0" borderId="38" xfId="1" applyFont="1" applyFill="1" applyBorder="1" applyAlignment="1">
      <alignment horizontal="center"/>
    </xf>
    <xf numFmtId="44" fontId="14" fillId="0" borderId="57" xfId="1" applyFont="1" applyFill="1" applyBorder="1" applyAlignment="1">
      <alignment horizontal="center"/>
    </xf>
    <xf numFmtId="0" fontId="8" fillId="2" borderId="1" xfId="0" applyFont="1" applyFill="1" applyBorder="1"/>
    <xf numFmtId="0" fontId="18" fillId="2" borderId="49" xfId="0" applyFont="1" applyFill="1" applyBorder="1" applyAlignment="1">
      <alignment horizontal="centerContinuous" wrapText="1"/>
    </xf>
    <xf numFmtId="0" fontId="18" fillId="2" borderId="51" xfId="0" applyFont="1" applyFill="1" applyBorder="1" applyAlignment="1">
      <alignment horizontal="centerContinuous" wrapText="1"/>
    </xf>
    <xf numFmtId="0" fontId="18" fillId="2" borderId="52" xfId="0" applyFont="1" applyFill="1" applyBorder="1" applyAlignment="1">
      <alignment horizontal="left"/>
    </xf>
    <xf numFmtId="0" fontId="18" fillId="2" borderId="24" xfId="0" applyFont="1" applyFill="1" applyBorder="1" applyAlignment="1">
      <alignment horizontal="centerContinuous"/>
    </xf>
    <xf numFmtId="0" fontId="2" fillId="13" borderId="59" xfId="0" applyFont="1" applyFill="1" applyBorder="1" applyAlignment="1">
      <alignment horizontal="centerContinuous" vertical="center"/>
    </xf>
    <xf numFmtId="0" fontId="2" fillId="13" borderId="60" xfId="0" applyFont="1" applyFill="1" applyBorder="1" applyAlignment="1">
      <alignment horizontal="right" vertical="center"/>
    </xf>
    <xf numFmtId="0" fontId="3" fillId="2" borderId="2" xfId="0" applyFont="1" applyFill="1" applyBorder="1" applyAlignment="1">
      <alignment horizontal="center"/>
    </xf>
    <xf numFmtId="0" fontId="3" fillId="2" borderId="1" xfId="0" applyFont="1" applyFill="1" applyBorder="1" applyAlignment="1">
      <alignment horizontal="center"/>
    </xf>
    <xf numFmtId="0" fontId="8" fillId="2" borderId="7" xfId="0" applyFont="1" applyFill="1" applyBorder="1" applyAlignment="1">
      <alignment horizontal="center"/>
    </xf>
    <xf numFmtId="0" fontId="8" fillId="2" borderId="4" xfId="0" applyFont="1" applyFill="1" applyBorder="1" applyAlignment="1">
      <alignment horizontal="center" wrapText="1"/>
    </xf>
    <xf numFmtId="0" fontId="0" fillId="0" borderId="4" xfId="0" applyBorder="1" applyAlignment="1">
      <alignment horizontal="center"/>
    </xf>
    <xf numFmtId="0" fontId="3" fillId="2" borderId="4" xfId="0" applyFont="1" applyFill="1" applyBorder="1" applyAlignment="1">
      <alignment horizontal="center" wrapText="1"/>
    </xf>
    <xf numFmtId="0" fontId="3" fillId="2" borderId="8" xfId="0" applyFont="1" applyFill="1" applyBorder="1" applyAlignment="1">
      <alignment horizontal="center" wrapText="1"/>
    </xf>
    <xf numFmtId="0" fontId="40" fillId="13" borderId="2" xfId="0" applyFont="1" applyFill="1" applyBorder="1" applyAlignment="1">
      <alignment horizontal="centerContinuous" vertical="center"/>
    </xf>
    <xf numFmtId="0" fontId="40" fillId="13" borderId="3" xfId="0" applyFont="1" applyFill="1" applyBorder="1" applyAlignment="1">
      <alignment horizontal="centerContinuous" vertical="center"/>
    </xf>
    <xf numFmtId="0" fontId="40" fillId="13" borderId="11" xfId="0" applyFont="1" applyFill="1" applyBorder="1" applyAlignment="1">
      <alignment horizontal="centerContinuous" vertical="center"/>
    </xf>
    <xf numFmtId="0" fontId="40" fillId="13" borderId="9" xfId="0" applyFont="1" applyFill="1" applyBorder="1" applyAlignment="1">
      <alignment horizontal="centerContinuous" vertical="center"/>
    </xf>
    <xf numFmtId="0" fontId="39" fillId="13" borderId="1" xfId="0" applyFont="1" applyFill="1" applyBorder="1" applyAlignment="1">
      <alignment horizontal="centerContinuous" vertical="center"/>
    </xf>
    <xf numFmtId="0" fontId="41" fillId="13" borderId="8" xfId="0" applyFont="1" applyFill="1" applyBorder="1" applyAlignment="1">
      <alignment horizontal="centerContinuous"/>
    </xf>
    <xf numFmtId="0" fontId="8" fillId="2" borderId="6" xfId="0" applyFont="1" applyFill="1" applyBorder="1" applyAlignment="1">
      <alignment horizontal="right"/>
    </xf>
    <xf numFmtId="0" fontId="20" fillId="13" borderId="58" xfId="0" applyFont="1" applyFill="1" applyBorder="1" applyAlignment="1">
      <alignment horizontal="centerContinuous"/>
    </xf>
    <xf numFmtId="164" fontId="3" fillId="2" borderId="40" xfId="0" applyNumberFormat="1" applyFont="1" applyFill="1" applyBorder="1" applyAlignment="1">
      <alignment horizontal="centerContinuous" vertical="center" wrapText="1"/>
    </xf>
    <xf numFmtId="164" fontId="3" fillId="2" borderId="26" xfId="0" applyNumberFormat="1" applyFont="1" applyFill="1" applyBorder="1" applyAlignment="1">
      <alignment horizontal="centerContinuous" vertical="center" wrapText="1"/>
    </xf>
    <xf numFmtId="164" fontId="3" fillId="2" borderId="24" xfId="0" applyNumberFormat="1" applyFont="1" applyFill="1" applyBorder="1" applyAlignment="1">
      <alignment horizontal="centerContinuous" vertical="center" wrapText="1"/>
    </xf>
    <xf numFmtId="14" fontId="3" fillId="9" borderId="5" xfId="0" applyNumberFormat="1" applyFont="1" applyFill="1" applyBorder="1" applyAlignment="1" applyProtection="1">
      <alignment horizontal="right"/>
      <protection locked="0"/>
    </xf>
    <xf numFmtId="0" fontId="3" fillId="9" borderId="10" xfId="0" applyFont="1" applyFill="1" applyBorder="1" applyAlignment="1" applyProtection="1">
      <alignment horizontal="right"/>
      <protection locked="0"/>
    </xf>
    <xf numFmtId="165" fontId="14" fillId="2" borderId="21" xfId="1" applyNumberFormat="1" applyFont="1" applyFill="1" applyBorder="1" applyAlignment="1">
      <alignment horizontal="center"/>
    </xf>
    <xf numFmtId="165" fontId="14" fillId="2" borderId="24" xfId="1" applyNumberFormat="1" applyFont="1" applyFill="1" applyBorder="1" applyAlignment="1">
      <alignment horizontal="center"/>
    </xf>
    <xf numFmtId="0" fontId="3" fillId="2" borderId="0" xfId="0" applyFont="1" applyFill="1"/>
    <xf numFmtId="165" fontId="3" fillId="2" borderId="18" xfId="1" applyNumberFormat="1" applyFont="1" applyFill="1" applyBorder="1"/>
    <xf numFmtId="165" fontId="3" fillId="2" borderId="16" xfId="1" applyNumberFormat="1" applyFont="1" applyFill="1" applyBorder="1"/>
    <xf numFmtId="165" fontId="3" fillId="2" borderId="17" xfId="1" applyNumberFormat="1" applyFont="1" applyFill="1" applyBorder="1"/>
    <xf numFmtId="0" fontId="0" fillId="2" borderId="0" xfId="0" applyFill="1" applyAlignment="1">
      <alignment horizontal="right" vertical="center"/>
    </xf>
    <xf numFmtId="0" fontId="0" fillId="2" borderId="0" xfId="0" applyFill="1" applyAlignment="1">
      <alignment horizontal="center"/>
    </xf>
    <xf numFmtId="0" fontId="18" fillId="11" borderId="0" xfId="0" applyFont="1" applyFill="1" applyAlignment="1">
      <alignment horizontal="center"/>
    </xf>
    <xf numFmtId="0" fontId="8" fillId="2" borderId="0" xfId="0" applyFont="1" applyFill="1" applyAlignment="1">
      <alignment horizontal="right"/>
    </xf>
    <xf numFmtId="0" fontId="3" fillId="2" borderId="0" xfId="0" applyFont="1" applyFill="1" applyAlignment="1" applyProtection="1">
      <alignment horizontal="centerContinuous"/>
      <protection locked="0"/>
    </xf>
    <xf numFmtId="14" fontId="3" fillId="2" borderId="0" xfId="0" applyNumberFormat="1" applyFont="1" applyFill="1" applyAlignment="1" applyProtection="1">
      <alignment horizontal="centerContinuous"/>
      <protection locked="0"/>
    </xf>
    <xf numFmtId="0" fontId="14" fillId="2" borderId="0" xfId="0" applyFont="1" applyFill="1" applyAlignment="1">
      <alignment horizontal="center"/>
    </xf>
    <xf numFmtId="0" fontId="4" fillId="2" borderId="0" xfId="0" applyFont="1" applyFill="1" applyAlignment="1">
      <alignment horizontal="center" vertical="center" wrapText="1"/>
    </xf>
    <xf numFmtId="0" fontId="4" fillId="2" borderId="0" xfId="0" applyFont="1" applyFill="1"/>
    <xf numFmtId="0" fontId="6" fillId="2" borderId="0" xfId="0" applyFont="1" applyFill="1"/>
    <xf numFmtId="0" fontId="13" fillId="2" borderId="0" xfId="0" applyFont="1" applyFill="1" applyAlignment="1">
      <alignment horizontal="center"/>
    </xf>
    <xf numFmtId="0" fontId="2" fillId="2" borderId="0" xfId="0" applyFont="1" applyFill="1"/>
    <xf numFmtId="0" fontId="13" fillId="2" borderId="0" xfId="0" applyFont="1" applyFill="1"/>
    <xf numFmtId="0" fontId="5" fillId="2" borderId="0" xfId="0" applyFont="1" applyFill="1" applyAlignment="1">
      <alignment horizontal="center"/>
    </xf>
    <xf numFmtId="0" fontId="3" fillId="2" borderId="0" xfId="0" applyFont="1" applyFill="1" applyAlignment="1">
      <alignment horizontal="center"/>
    </xf>
    <xf numFmtId="0" fontId="3" fillId="2" borderId="0" xfId="0" applyFont="1" applyFill="1" applyAlignment="1">
      <alignment horizontal="left" vertical="top"/>
    </xf>
    <xf numFmtId="0" fontId="3" fillId="2" borderId="0" xfId="0" applyFont="1" applyFill="1" applyAlignment="1">
      <alignment horizontal="center" vertical="top"/>
    </xf>
    <xf numFmtId="0" fontId="17" fillId="2" borderId="0" xfId="0" applyFont="1" applyFill="1"/>
    <xf numFmtId="0" fontId="16" fillId="2" borderId="0" xfId="0" applyFont="1" applyFill="1"/>
    <xf numFmtId="0" fontId="3" fillId="2" borderId="0" xfId="0" applyFont="1" applyFill="1" applyAlignment="1" applyProtection="1">
      <alignment horizontal="left" vertical="top"/>
      <protection locked="0"/>
    </xf>
    <xf numFmtId="0" fontId="3" fillId="2" borderId="0" xfId="0" applyFont="1" applyFill="1" applyAlignment="1" applyProtection="1">
      <alignment horizontal="center" vertical="top"/>
      <protection locked="0"/>
    </xf>
    <xf numFmtId="0" fontId="8" fillId="10" borderId="41" xfId="0" applyFont="1" applyFill="1" applyBorder="1"/>
    <xf numFmtId="0" fontId="8" fillId="10" borderId="8" xfId="0" applyFont="1" applyFill="1" applyBorder="1"/>
    <xf numFmtId="0" fontId="8" fillId="10" borderId="43" xfId="0" applyFont="1" applyFill="1" applyBorder="1"/>
    <xf numFmtId="0" fontId="14" fillId="9" borderId="5" xfId="0" applyFont="1" applyFill="1" applyBorder="1" applyAlignment="1" applyProtection="1">
      <alignment horizontal="right"/>
      <protection locked="0"/>
    </xf>
    <xf numFmtId="0" fontId="14" fillId="9" borderId="7" xfId="0" applyFont="1" applyFill="1" applyBorder="1" applyAlignment="1" applyProtection="1">
      <alignment horizontal="right"/>
      <protection locked="0"/>
    </xf>
    <xf numFmtId="0" fontId="42" fillId="9" borderId="7" xfId="2" applyFont="1" applyFill="1" applyBorder="1" applyAlignment="1" applyProtection="1">
      <alignment horizontal="right"/>
      <protection locked="0"/>
    </xf>
    <xf numFmtId="14" fontId="14" fillId="9" borderId="7" xfId="0" applyNumberFormat="1" applyFont="1" applyFill="1" applyBorder="1" applyAlignment="1" applyProtection="1">
      <alignment horizontal="right"/>
      <protection locked="0"/>
    </xf>
    <xf numFmtId="0" fontId="38" fillId="9" borderId="7" xfId="0" applyFont="1" applyFill="1" applyBorder="1" applyAlignment="1" applyProtection="1">
      <alignment horizontal="right"/>
      <protection locked="0"/>
    </xf>
    <xf numFmtId="0" fontId="38" fillId="9" borderId="10" xfId="0" applyFont="1" applyFill="1" applyBorder="1" applyAlignment="1" applyProtection="1">
      <alignment horizontal="right"/>
      <protection locked="0"/>
    </xf>
    <xf numFmtId="49" fontId="3" fillId="9" borderId="7" xfId="0" applyNumberFormat="1" applyFont="1" applyFill="1" applyBorder="1" applyAlignment="1" applyProtection="1">
      <alignment horizontal="right"/>
      <protection locked="0"/>
    </xf>
    <xf numFmtId="0" fontId="43" fillId="0" borderId="0" xfId="0" applyFont="1"/>
    <xf numFmtId="0" fontId="29" fillId="2" borderId="0" xfId="0" applyFont="1" applyFill="1"/>
    <xf numFmtId="0" fontId="15" fillId="2" borderId="12" xfId="0" applyFont="1" applyFill="1" applyBorder="1" applyAlignment="1">
      <alignment horizontal="center"/>
    </xf>
    <xf numFmtId="0" fontId="6" fillId="2" borderId="30" xfId="0" applyFont="1" applyFill="1" applyBorder="1"/>
    <xf numFmtId="2" fontId="6" fillId="10" borderId="6" xfId="0" applyNumberFormat="1" applyFont="1" applyFill="1" applyBorder="1" applyAlignment="1" applyProtection="1">
      <alignment horizontal="center"/>
      <protection hidden="1"/>
    </xf>
    <xf numFmtId="0" fontId="7" fillId="2" borderId="5" xfId="0" applyFont="1" applyFill="1" applyBorder="1" applyAlignment="1">
      <alignment horizontal="left"/>
    </xf>
    <xf numFmtId="0" fontId="7" fillId="2" borderId="2" xfId="0" applyFont="1" applyFill="1" applyBorder="1" applyAlignment="1">
      <alignment horizontal="left"/>
    </xf>
    <xf numFmtId="2" fontId="6" fillId="10" borderId="22" xfId="0" applyNumberFormat="1" applyFont="1" applyFill="1" applyBorder="1" applyAlignment="1" applyProtection="1">
      <alignment horizontal="center"/>
      <protection hidden="1"/>
    </xf>
    <xf numFmtId="0" fontId="7" fillId="2" borderId="17" xfId="0" applyFont="1" applyFill="1" applyBorder="1" applyAlignment="1">
      <alignment horizontal="left"/>
    </xf>
    <xf numFmtId="0" fontId="7" fillId="2" borderId="26" xfId="0" applyFont="1" applyFill="1" applyBorder="1" applyAlignment="1">
      <alignment horizontal="left"/>
    </xf>
    <xf numFmtId="2" fontId="6" fillId="10" borderId="10" xfId="0" applyNumberFormat="1" applyFont="1" applyFill="1" applyBorder="1" applyAlignment="1" applyProtection="1">
      <alignment horizontal="center"/>
      <protection hidden="1"/>
    </xf>
    <xf numFmtId="2" fontId="6" fillId="10" borderId="9" xfId="0" applyNumberFormat="1" applyFont="1" applyFill="1" applyBorder="1" applyAlignment="1" applyProtection="1">
      <alignment horizontal="center"/>
      <protection hidden="1"/>
    </xf>
    <xf numFmtId="0" fontId="20" fillId="2" borderId="0" xfId="0" applyFont="1" applyFill="1" applyAlignment="1">
      <alignment horizontal="center"/>
    </xf>
    <xf numFmtId="0" fontId="15" fillId="0" borderId="12" xfId="0" applyFont="1" applyBorder="1" applyAlignment="1">
      <alignment horizontal="left"/>
    </xf>
    <xf numFmtId="0" fontId="15" fillId="2" borderId="14" xfId="0" applyFont="1" applyFill="1" applyBorder="1" applyAlignment="1">
      <alignment horizontal="right"/>
    </xf>
    <xf numFmtId="0" fontId="15" fillId="0" borderId="14" xfId="0" applyFont="1" applyBorder="1" applyAlignment="1">
      <alignment horizontal="right"/>
    </xf>
    <xf numFmtId="0" fontId="44" fillId="2" borderId="0" xfId="0" applyFont="1" applyFill="1" applyAlignment="1">
      <alignment horizontal="center"/>
    </xf>
    <xf numFmtId="0" fontId="20" fillId="2" borderId="0" xfId="0" applyFont="1" applyFill="1" applyAlignment="1">
      <alignment horizontal="right"/>
    </xf>
    <xf numFmtId="0" fontId="3" fillId="10" borderId="16" xfId="0" applyFont="1" applyFill="1" applyBorder="1" applyAlignment="1" applyProtection="1">
      <alignment horizontal="center"/>
      <protection locked="0"/>
    </xf>
    <xf numFmtId="0" fontId="15" fillId="10" borderId="20" xfId="0" applyFont="1" applyFill="1" applyBorder="1" applyAlignment="1">
      <alignment horizontal="center"/>
    </xf>
    <xf numFmtId="0" fontId="38" fillId="9" borderId="7" xfId="0" applyFont="1" applyFill="1" applyBorder="1" applyProtection="1">
      <protection locked="0"/>
    </xf>
    <xf numFmtId="14" fontId="8" fillId="9" borderId="13" xfId="0" applyNumberFormat="1" applyFont="1" applyFill="1" applyBorder="1" applyAlignment="1" applyProtection="1">
      <alignment horizontal="center"/>
      <protection locked="0"/>
    </xf>
    <xf numFmtId="0" fontId="45" fillId="14" borderId="61" xfId="0" applyFont="1" applyFill="1" applyBorder="1" applyAlignment="1" applyProtection="1">
      <alignment horizontal="center"/>
      <protection locked="0"/>
    </xf>
    <xf numFmtId="0" fontId="45" fillId="14" borderId="62" xfId="0" applyFont="1" applyFill="1" applyBorder="1" applyAlignment="1" applyProtection="1">
      <alignment horizontal="center"/>
      <protection locked="0"/>
    </xf>
    <xf numFmtId="0" fontId="45" fillId="14" borderId="63" xfId="0" applyFont="1" applyFill="1" applyBorder="1" applyAlignment="1" applyProtection="1">
      <alignment horizontal="center"/>
      <protection locked="0"/>
    </xf>
    <xf numFmtId="0" fontId="45" fillId="14" borderId="64" xfId="0" applyFont="1" applyFill="1" applyBorder="1" applyAlignment="1" applyProtection="1">
      <alignment horizontal="center"/>
      <protection locked="0"/>
    </xf>
    <xf numFmtId="0" fontId="45" fillId="14" borderId="65" xfId="0" applyFont="1" applyFill="1" applyBorder="1" applyAlignment="1" applyProtection="1">
      <alignment horizontal="center"/>
      <protection locked="0"/>
    </xf>
    <xf numFmtId="0" fontId="45" fillId="14" borderId="66" xfId="0" applyFont="1" applyFill="1" applyBorder="1" applyAlignment="1" applyProtection="1">
      <alignment horizontal="center"/>
      <protection locked="0"/>
    </xf>
    <xf numFmtId="0" fontId="45" fillId="14" borderId="67" xfId="0" applyFont="1" applyFill="1" applyBorder="1" applyAlignment="1" applyProtection="1">
      <alignment horizontal="center"/>
      <protection locked="0"/>
    </xf>
    <xf numFmtId="0" fontId="33" fillId="12" borderId="20" xfId="0" applyFont="1" applyFill="1" applyBorder="1" applyAlignment="1" applyProtection="1">
      <alignment horizontal="centerContinuous"/>
      <protection locked="0"/>
    </xf>
    <xf numFmtId="0" fontId="6" fillId="10" borderId="21" xfId="0" applyFont="1" applyFill="1" applyBorder="1" applyAlignment="1" applyProtection="1">
      <alignment horizontal="center"/>
      <protection locked="0"/>
    </xf>
    <xf numFmtId="0" fontId="6" fillId="10" borderId="44" xfId="0" applyFont="1" applyFill="1" applyBorder="1" applyAlignment="1" applyProtection="1">
      <alignment horizontal="center"/>
      <protection locked="0"/>
    </xf>
    <xf numFmtId="0" fontId="6" fillId="10" borderId="27" xfId="0" applyFont="1" applyFill="1" applyBorder="1" applyAlignment="1" applyProtection="1">
      <alignment horizontal="center"/>
      <protection locked="0"/>
    </xf>
    <xf numFmtId="0" fontId="8" fillId="10" borderId="3" xfId="0" applyFont="1" applyFill="1" applyBorder="1" applyAlignment="1" applyProtection="1">
      <alignment horizontal="center"/>
      <protection locked="0"/>
    </xf>
    <xf numFmtId="0" fontId="0" fillId="10" borderId="18" xfId="0" applyFill="1" applyBorder="1" applyAlignment="1" applyProtection="1">
      <alignment horizontal="center"/>
      <protection locked="0"/>
    </xf>
    <xf numFmtId="0" fontId="0" fillId="10" borderId="16" xfId="0" applyFill="1" applyBorder="1" applyAlignment="1" applyProtection="1">
      <alignment horizontal="center"/>
      <protection locked="0"/>
    </xf>
    <xf numFmtId="168" fontId="3" fillId="10" borderId="16" xfId="1" applyNumberFormat="1" applyFont="1" applyFill="1" applyBorder="1" applyAlignment="1" applyProtection="1">
      <alignment horizontal="center"/>
      <protection locked="0"/>
    </xf>
    <xf numFmtId="0" fontId="8" fillId="10" borderId="16" xfId="0" applyFont="1" applyFill="1" applyBorder="1" applyAlignment="1" applyProtection="1">
      <alignment horizontal="center"/>
      <protection locked="0"/>
    </xf>
    <xf numFmtId="2" fontId="8" fillId="10" borderId="16" xfId="0" applyNumberFormat="1" applyFont="1" applyFill="1" applyBorder="1" applyAlignment="1" applyProtection="1">
      <alignment horizontal="center"/>
      <protection locked="0"/>
    </xf>
    <xf numFmtId="167" fontId="3" fillId="10" borderId="17" xfId="1" applyNumberFormat="1" applyFont="1" applyFill="1" applyBorder="1" applyAlignment="1" applyProtection="1">
      <alignment horizontal="center"/>
      <protection locked="0"/>
    </xf>
    <xf numFmtId="0" fontId="15" fillId="11" borderId="12" xfId="0" applyFont="1" applyFill="1" applyBorder="1" applyAlignment="1">
      <alignment horizontal="center" vertical="center"/>
    </xf>
    <xf numFmtId="0" fontId="15" fillId="11" borderId="3" xfId="0" applyFont="1" applyFill="1" applyBorder="1" applyAlignment="1">
      <alignment horizontal="center" vertical="center"/>
    </xf>
    <xf numFmtId="0" fontId="6" fillId="0" borderId="11" xfId="0" applyFont="1" applyBorder="1" applyAlignment="1">
      <alignment horizontal="center"/>
    </xf>
    <xf numFmtId="0" fontId="0" fillId="10" borderId="1" xfId="0" applyFill="1" applyBorder="1" applyAlignment="1" applyProtection="1">
      <alignment horizontal="center" vertical="center" wrapText="1"/>
      <protection locked="0"/>
    </xf>
    <xf numFmtId="0" fontId="0" fillId="10" borderId="2"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4" xfId="0" applyFill="1" applyBorder="1" applyAlignment="1" applyProtection="1">
      <alignment horizontal="center" vertical="center" wrapText="1"/>
      <protection locked="0"/>
    </xf>
    <xf numFmtId="0" fontId="0" fillId="10" borderId="0" xfId="0" applyFill="1" applyAlignment="1" applyProtection="1">
      <alignment horizontal="center" vertical="center" wrapText="1"/>
      <protection locked="0"/>
    </xf>
    <xf numFmtId="0" fontId="0" fillId="10" borderId="6" xfId="0" applyFill="1" applyBorder="1" applyAlignment="1" applyProtection="1">
      <alignment horizontal="center" vertical="center" wrapText="1"/>
      <protection locked="0"/>
    </xf>
    <xf numFmtId="0" fontId="0" fillId="10" borderId="8" xfId="0" applyFill="1" applyBorder="1" applyAlignment="1" applyProtection="1">
      <alignment horizontal="center" vertical="center" wrapText="1"/>
      <protection locked="0"/>
    </xf>
    <xf numFmtId="0" fontId="0" fillId="10" borderId="11"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8" fillId="10" borderId="12" xfId="0" applyFont="1" applyFill="1" applyBorder="1" applyAlignment="1">
      <alignment horizontal="center" vertical="center"/>
    </xf>
    <xf numFmtId="0" fontId="8" fillId="10" borderId="20" xfId="0" applyFont="1" applyFill="1" applyBorder="1" applyAlignment="1">
      <alignment horizontal="center" vertical="center"/>
    </xf>
    <xf numFmtId="0" fontId="8" fillId="10" borderId="14" xfId="0" applyFont="1" applyFill="1" applyBorder="1" applyAlignment="1">
      <alignment horizontal="center" vertical="center"/>
    </xf>
    <xf numFmtId="0" fontId="8" fillId="11" borderId="35" xfId="0" applyFont="1" applyFill="1" applyBorder="1" applyAlignment="1">
      <alignment horizontal="center" vertical="center"/>
    </xf>
    <xf numFmtId="0" fontId="0" fillId="0" borderId="34" xfId="0" applyBorder="1" applyAlignment="1">
      <alignment horizontal="center" vertical="center"/>
    </xf>
    <xf numFmtId="0" fontId="10" fillId="2" borderId="2" xfId="0" applyFont="1" applyFill="1" applyBorder="1" applyAlignment="1">
      <alignment horizontal="center"/>
    </xf>
    <xf numFmtId="0" fontId="10" fillId="2" borderId="0" xfId="0" applyFont="1" applyFill="1" applyAlignment="1">
      <alignment horizontal="center"/>
    </xf>
  </cellXfs>
  <cellStyles count="5">
    <cellStyle name="Currency" xfId="1" builtinId="4"/>
    <cellStyle name="Hyperlink" xfId="2" builtinId="8"/>
    <cellStyle name="Input" xfId="3" builtinId="20"/>
    <cellStyle name="Normal" xfId="0" builtinId="0"/>
    <cellStyle name="Percent 2" xfId="4" xr:uid="{3C66D8AA-4B19-42BA-B227-33F7CA2BED98}"/>
  </cellStyles>
  <dxfs count="11">
    <dxf>
      <font>
        <color rgb="FF9C0006"/>
      </font>
      <fill>
        <patternFill>
          <bgColor rgb="FFFFC7CE"/>
        </patternFill>
      </fill>
    </dxf>
    <dxf>
      <font>
        <color rgb="FF006100"/>
      </font>
      <fill>
        <patternFill>
          <bgColor rgb="FFC6EFCE"/>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ont>
        <b/>
        <i val="0"/>
      </font>
      <fill>
        <patternFill>
          <bgColor theme="8" tint="0.79998168889431442"/>
        </patternFill>
      </fill>
      <border>
        <top style="thin">
          <color auto="1"/>
        </top>
        <bottom style="thin">
          <color auto="1"/>
        </bottom>
      </border>
    </dxf>
    <dxf>
      <font>
        <color theme="1"/>
      </font>
      <fill>
        <patternFill>
          <bgColor rgb="FFFF0000"/>
        </patternFill>
      </fill>
    </dxf>
    <dxf>
      <font>
        <color theme="0"/>
      </font>
      <fill>
        <patternFill>
          <bgColor theme="0"/>
        </patternFill>
      </fill>
    </dxf>
    <dxf>
      <fill>
        <patternFill>
          <bgColor rgb="FFFF0000"/>
        </patternFill>
      </fill>
    </dxf>
    <dxf>
      <fill>
        <patternFill>
          <bgColor theme="9" tint="0.79998168889431442"/>
        </patternFill>
      </fill>
    </dxf>
  </dxfs>
  <tableStyles count="0" defaultTableStyle="TableStyleMedium2" defaultPivotStyle="PivotStyleLight16"/>
  <colors>
    <mruColors>
      <color rgb="FF006100"/>
      <color rgb="FFC6EFCE"/>
      <color rgb="FFFFC7CE"/>
      <color rgb="FF9C0006"/>
      <color rgb="FF00FF00"/>
      <color rgb="FF66FF66"/>
      <color rgb="FFCC9900"/>
      <color rgb="FFFED7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878192</xdr:colOff>
      <xdr:row>0</xdr:row>
      <xdr:rowOff>0</xdr:rowOff>
    </xdr:from>
    <xdr:to>
      <xdr:col>0</xdr:col>
      <xdr:colOff>3693393</xdr:colOff>
      <xdr:row>0</xdr:row>
      <xdr:rowOff>1405074</xdr:rowOff>
    </xdr:to>
    <xdr:pic>
      <xdr:nvPicPr>
        <xdr:cNvPr id="3" name="Picture 2" descr="City of Aspen Utilities Logo">
          <a:extLst>
            <a:ext uri="{FF2B5EF4-FFF2-40B4-BE49-F238E27FC236}">
              <a16:creationId xmlns:a16="http://schemas.microsoft.com/office/drawing/2014/main" id="{4EBE5BE0-3689-4B38-AE50-A0D17B2771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8192" y="0"/>
          <a:ext cx="2815201" cy="1390469"/>
        </a:xfrm>
        <a:prstGeom prst="rect">
          <a:avLst/>
        </a:prstGeom>
      </xdr:spPr>
    </xdr:pic>
    <xdr:clientData/>
  </xdr:twoCellAnchor>
  <xdr:twoCellAnchor editAs="oneCell">
    <xdr:from>
      <xdr:col>9</xdr:col>
      <xdr:colOff>378322</xdr:colOff>
      <xdr:row>21</xdr:row>
      <xdr:rowOff>327573</xdr:rowOff>
    </xdr:from>
    <xdr:to>
      <xdr:col>18</xdr:col>
      <xdr:colOff>149727</xdr:colOff>
      <xdr:row>39</xdr:row>
      <xdr:rowOff>194031</xdr:rowOff>
    </xdr:to>
    <xdr:pic>
      <xdr:nvPicPr>
        <xdr:cNvPr id="5" name="Picture 4" descr="City of Aspen Water Service Areas Map">
          <a:extLst>
            <a:ext uri="{FF2B5EF4-FFF2-40B4-BE49-F238E27FC236}">
              <a16:creationId xmlns:a16="http://schemas.microsoft.com/office/drawing/2014/main" id="{096ECA25-3BDC-87B8-E8EA-CDC2803A44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96413" y="8016846"/>
          <a:ext cx="8646107" cy="5590983"/>
        </a:xfrm>
        <a:prstGeom prst="rect">
          <a:avLst/>
        </a:prstGeom>
        <a:ln w="38100">
          <a:solidFill>
            <a:schemeClr val="accent1"/>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22477</xdr:colOff>
      <xdr:row>0</xdr:row>
      <xdr:rowOff>55436</xdr:rowOff>
    </xdr:from>
    <xdr:to>
      <xdr:col>1</xdr:col>
      <xdr:colOff>1826483</xdr:colOff>
      <xdr:row>1</xdr:row>
      <xdr:rowOff>726554</xdr:rowOff>
    </xdr:to>
    <xdr:pic>
      <xdr:nvPicPr>
        <xdr:cNvPr id="4" name="Picture 3" descr="City of Aspen Utilities Logo">
          <a:extLst>
            <a:ext uri="{FF2B5EF4-FFF2-40B4-BE49-F238E27FC236}">
              <a16:creationId xmlns:a16="http://schemas.microsoft.com/office/drawing/2014/main" id="{E242334B-D272-45CD-B294-F7BC111DE5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8255" y="55436"/>
          <a:ext cx="1804006" cy="9039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129541</xdr:colOff>
      <xdr:row>1</xdr:row>
      <xdr:rowOff>114300</xdr:rowOff>
    </xdr:from>
    <xdr:to>
      <xdr:col>11</xdr:col>
      <xdr:colOff>327660</xdr:colOff>
      <xdr:row>4</xdr:row>
      <xdr:rowOff>111921</xdr:rowOff>
    </xdr:to>
    <xdr:pic>
      <xdr:nvPicPr>
        <xdr:cNvPr id="2" name="Picture 1">
          <a:extLst>
            <a:ext uri="{FF2B5EF4-FFF2-40B4-BE49-F238E27FC236}">
              <a16:creationId xmlns:a16="http://schemas.microsoft.com/office/drawing/2014/main" id="{F5A76FCF-D7B7-40D2-99CB-9858E7565091}"/>
            </a:ext>
          </a:extLst>
        </xdr:cNvPr>
        <xdr:cNvPicPr>
          <a:picLocks noChangeAspect="1"/>
        </xdr:cNvPicPr>
      </xdr:nvPicPr>
      <xdr:blipFill>
        <a:blip xmlns:r="http://schemas.openxmlformats.org/officeDocument/2006/relationships" r:embed="rId1"/>
        <a:stretch>
          <a:fillRect/>
        </a:stretch>
      </xdr:blipFill>
      <xdr:spPr>
        <a:xfrm>
          <a:off x="9989821" y="304800"/>
          <a:ext cx="807719" cy="68342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CD9A3-5A68-4CCC-993E-0C57EB5FC407}">
  <sheetPr codeName="Sheet1">
    <pageSetUpPr fitToPage="1"/>
  </sheetPr>
  <dimension ref="A1:S101"/>
  <sheetViews>
    <sheetView tabSelected="1" topLeftCell="A2" zoomScale="55" zoomScaleNormal="55" zoomScaleSheetLayoutView="70" workbookViewId="0">
      <selection activeCell="G57" sqref="G57"/>
    </sheetView>
  </sheetViews>
  <sheetFormatPr defaultRowHeight="14.4" x14ac:dyDescent="0.3"/>
  <cols>
    <col min="1" max="1" width="74.77734375" customWidth="1"/>
    <col min="2" max="2" width="73.44140625" customWidth="1"/>
    <col min="3" max="3" width="38" customWidth="1"/>
    <col min="4" max="4" width="23" customWidth="1"/>
    <col min="5" max="5" width="44.5546875" customWidth="1"/>
    <col min="6" max="6" width="26.5546875" customWidth="1"/>
    <col min="7" max="7" width="24.21875" style="85" customWidth="1"/>
    <col min="8" max="8" width="24.21875" customWidth="1"/>
    <col min="9" max="9" width="23.21875" style="85" customWidth="1"/>
    <col min="10" max="10" width="15.21875" customWidth="1"/>
    <col min="11" max="11" width="12.21875" customWidth="1"/>
    <col min="12" max="12" width="15.5546875" customWidth="1"/>
    <col min="13" max="13" width="14.77734375" customWidth="1"/>
    <col min="14" max="14" width="14.5546875" customWidth="1"/>
    <col min="15" max="15" width="15.21875" customWidth="1"/>
    <col min="16" max="16" width="15.77734375" bestFit="1" customWidth="1"/>
    <col min="17" max="19" width="15.21875" customWidth="1"/>
  </cols>
  <sheetData>
    <row r="1" spans="1:19" ht="137.25" customHeight="1" thickBot="1" x14ac:dyDescent="0.35">
      <c r="A1" s="293"/>
      <c r="B1" s="262" t="s">
        <v>247</v>
      </c>
      <c r="C1" s="263"/>
      <c r="D1" s="263"/>
      <c r="E1" s="263"/>
      <c r="F1" s="263"/>
      <c r="G1" s="263"/>
      <c r="H1" s="263"/>
      <c r="I1" s="263"/>
      <c r="J1" s="263"/>
      <c r="K1" s="263"/>
      <c r="L1" s="263"/>
      <c r="M1" s="263"/>
      <c r="N1" s="263"/>
      <c r="O1" s="263"/>
      <c r="P1" s="263"/>
      <c r="Q1" s="263"/>
      <c r="R1" s="263"/>
      <c r="S1" s="368"/>
    </row>
    <row r="2" spans="1:19" ht="51" customHeight="1" x14ac:dyDescent="0.6">
      <c r="A2" s="358" t="s">
        <v>230</v>
      </c>
      <c r="B2" s="371" t="s">
        <v>248</v>
      </c>
      <c r="C2" s="372"/>
      <c r="D2" s="372"/>
      <c r="E2" s="372"/>
      <c r="F2" s="372"/>
      <c r="G2" s="372"/>
      <c r="H2" s="372"/>
      <c r="I2" s="372"/>
      <c r="J2" s="372"/>
      <c r="K2" s="372"/>
      <c r="L2" s="372"/>
      <c r="M2" s="372"/>
      <c r="N2" s="372"/>
      <c r="O2" s="372"/>
      <c r="P2" s="372"/>
      <c r="Q2" s="372"/>
      <c r="R2" s="372"/>
      <c r="S2" s="373"/>
    </row>
    <row r="3" spans="1:19" ht="34.950000000000003" customHeight="1" thickBot="1" x14ac:dyDescent="0.45">
      <c r="A3" s="357"/>
      <c r="B3" s="374" t="s">
        <v>231</v>
      </c>
      <c r="C3" s="369"/>
      <c r="D3" s="369"/>
      <c r="E3" s="369"/>
      <c r="F3" s="369"/>
      <c r="G3" s="369"/>
      <c r="H3" s="369"/>
      <c r="I3" s="369"/>
      <c r="J3" s="369"/>
      <c r="K3" s="369"/>
      <c r="L3" s="369"/>
      <c r="M3" s="369"/>
      <c r="N3" s="369"/>
      <c r="O3" s="369"/>
      <c r="P3" s="369"/>
      <c r="Q3" s="369"/>
      <c r="R3" s="369"/>
      <c r="S3" s="370"/>
    </row>
    <row r="4" spans="1:19" ht="21.75" customHeight="1" thickBot="1" x14ac:dyDescent="0.45">
      <c r="A4" s="338"/>
      <c r="B4" s="414"/>
      <c r="C4" s="1"/>
      <c r="D4" s="1"/>
      <c r="E4" s="1"/>
      <c r="F4" s="1"/>
      <c r="G4" s="415"/>
      <c r="H4" s="1"/>
      <c r="I4" s="415"/>
      <c r="J4" s="1"/>
      <c r="K4" s="1"/>
      <c r="L4" s="1"/>
      <c r="M4" s="1"/>
      <c r="N4" s="1"/>
      <c r="O4" s="1"/>
      <c r="P4" s="1"/>
      <c r="Q4" s="1"/>
      <c r="R4" s="1"/>
      <c r="S4" s="29"/>
    </row>
    <row r="5" spans="1:19" ht="49.35" customHeight="1" thickBot="1" x14ac:dyDescent="0.7">
      <c r="A5" s="339" t="s">
        <v>0</v>
      </c>
      <c r="B5" s="414"/>
      <c r="C5" s="1"/>
      <c r="D5" s="1"/>
      <c r="E5" s="1"/>
      <c r="F5" s="1"/>
      <c r="G5" s="415"/>
      <c r="H5" s="1"/>
      <c r="I5" s="415"/>
      <c r="J5" s="1"/>
      <c r="K5" s="1"/>
      <c r="L5" s="1"/>
      <c r="M5" s="1"/>
      <c r="N5" s="1"/>
      <c r="O5" s="1"/>
      <c r="P5" s="1"/>
      <c r="Q5" s="1"/>
      <c r="R5" s="1"/>
      <c r="S5" s="29"/>
    </row>
    <row r="6" spans="1:19" ht="43.35" customHeight="1" thickBot="1" x14ac:dyDescent="0.5">
      <c r="A6" s="340" t="s">
        <v>189</v>
      </c>
      <c r="B6" s="341"/>
      <c r="C6" s="27"/>
      <c r="D6" s="342"/>
      <c r="E6" s="1"/>
      <c r="F6" s="1"/>
      <c r="G6" s="415"/>
      <c r="H6" s="1"/>
      <c r="I6" s="415"/>
      <c r="J6" s="1"/>
      <c r="K6" s="1"/>
      <c r="L6" s="1"/>
      <c r="M6" s="1"/>
      <c r="N6" s="1"/>
      <c r="O6" s="1"/>
      <c r="P6" s="1"/>
      <c r="Q6" s="1"/>
      <c r="R6" s="1"/>
      <c r="S6" s="29"/>
    </row>
    <row r="7" spans="1:19" ht="38.85" customHeight="1" thickBot="1" x14ac:dyDescent="0.5">
      <c r="A7" s="343" t="s">
        <v>1</v>
      </c>
      <c r="B7" s="344"/>
      <c r="C7" s="345"/>
      <c r="D7" s="345"/>
      <c r="E7" s="345"/>
      <c r="F7" s="345"/>
      <c r="G7" s="346"/>
      <c r="H7" s="1"/>
      <c r="I7" s="415"/>
      <c r="J7" s="1"/>
      <c r="K7" s="1"/>
      <c r="L7" s="1"/>
      <c r="M7" s="1"/>
      <c r="N7" s="1"/>
      <c r="O7" s="1"/>
      <c r="P7" s="1"/>
      <c r="Q7" s="3"/>
      <c r="R7" s="1"/>
      <c r="S7" s="29"/>
    </row>
    <row r="8" spans="1:19" ht="18.600000000000001" thickBot="1" x14ac:dyDescent="0.4">
      <c r="A8" s="4"/>
      <c r="B8" s="1"/>
      <c r="C8" s="1"/>
      <c r="D8" s="1"/>
      <c r="E8" s="1"/>
      <c r="F8" s="1"/>
      <c r="G8" s="415"/>
      <c r="H8" s="1"/>
      <c r="I8" s="415"/>
      <c r="J8" s="299" t="s">
        <v>84</v>
      </c>
      <c r="K8" s="300"/>
      <c r="L8" s="300"/>
      <c r="M8" s="300"/>
      <c r="N8" s="300"/>
      <c r="O8" s="300"/>
      <c r="P8" s="300"/>
      <c r="Q8" s="301"/>
      <c r="R8" s="301"/>
      <c r="S8" s="301"/>
    </row>
    <row r="9" spans="1:19" ht="16.2" thickBot="1" x14ac:dyDescent="0.35">
      <c r="A9" s="20"/>
      <c r="B9" s="59"/>
      <c r="C9" s="21"/>
      <c r="D9" s="22"/>
      <c r="E9" s="388"/>
      <c r="F9" s="22"/>
      <c r="G9" s="389"/>
      <c r="H9" s="76"/>
      <c r="I9" s="415"/>
      <c r="J9" s="326" t="s">
        <v>2</v>
      </c>
      <c r="K9" s="327" t="s">
        <v>3</v>
      </c>
      <c r="L9" s="416" t="s">
        <v>4</v>
      </c>
      <c r="M9" s="327" t="s">
        <v>5</v>
      </c>
      <c r="N9" s="327" t="s">
        <v>6</v>
      </c>
      <c r="O9" s="328" t="s">
        <v>7</v>
      </c>
      <c r="P9" s="327" t="s">
        <v>8</v>
      </c>
      <c r="Q9" s="328" t="s">
        <v>9</v>
      </c>
      <c r="R9" s="328" t="s">
        <v>204</v>
      </c>
      <c r="S9" s="328" t="s">
        <v>249</v>
      </c>
    </row>
    <row r="10" spans="1:19" ht="16.2" thickBot="1" x14ac:dyDescent="0.35">
      <c r="A10" s="87" t="s">
        <v>240</v>
      </c>
      <c r="B10" s="438"/>
      <c r="C10" s="1"/>
      <c r="D10" s="417" t="s">
        <v>19</v>
      </c>
      <c r="E10" s="406"/>
      <c r="F10" s="418"/>
      <c r="G10" s="390" t="s">
        <v>11</v>
      </c>
      <c r="H10" s="166"/>
      <c r="I10" s="415"/>
      <c r="J10" s="331">
        <v>1</v>
      </c>
      <c r="K10" s="332">
        <v>5795</v>
      </c>
      <c r="L10" s="332">
        <v>7019</v>
      </c>
      <c r="M10" s="332">
        <v>7960</v>
      </c>
      <c r="N10" s="332">
        <v>9334</v>
      </c>
      <c r="O10" s="333">
        <v>9868</v>
      </c>
      <c r="P10" s="333">
        <v>10855</v>
      </c>
      <c r="Q10" s="359">
        <v>11730</v>
      </c>
      <c r="R10" s="365">
        <v>13020</v>
      </c>
      <c r="S10" s="411">
        <v>14973</v>
      </c>
    </row>
    <row r="11" spans="1:19" ht="16.2" thickBot="1" x14ac:dyDescent="0.35">
      <c r="A11" s="87" t="s">
        <v>241</v>
      </c>
      <c r="B11" s="439"/>
      <c r="C11" s="1"/>
      <c r="D11" s="401" t="s">
        <v>236</v>
      </c>
      <c r="E11" s="89"/>
      <c r="F11" s="418"/>
      <c r="G11" s="391" t="s">
        <v>13</v>
      </c>
      <c r="H11" s="167"/>
      <c r="I11" s="415"/>
      <c r="J11" s="334">
        <v>2</v>
      </c>
      <c r="K11" s="329">
        <v>11590</v>
      </c>
      <c r="L11" s="329">
        <v>14038</v>
      </c>
      <c r="M11" s="329">
        <v>15920</v>
      </c>
      <c r="N11" s="329">
        <v>18668</v>
      </c>
      <c r="O11" s="330">
        <v>19736</v>
      </c>
      <c r="P11" s="330">
        <v>21710</v>
      </c>
      <c r="Q11" s="360">
        <v>23460</v>
      </c>
      <c r="R11" s="366">
        <v>26041</v>
      </c>
      <c r="S11" s="412">
        <v>29947</v>
      </c>
    </row>
    <row r="12" spans="1:19" ht="15.6" x14ac:dyDescent="0.3">
      <c r="A12" s="87" t="s">
        <v>14</v>
      </c>
      <c r="B12" s="440"/>
      <c r="C12" s="1"/>
      <c r="D12" s="87" t="s">
        <v>239</v>
      </c>
      <c r="E12" s="89"/>
      <c r="F12" s="419"/>
      <c r="G12" s="391"/>
      <c r="H12" s="90"/>
      <c r="I12" s="415"/>
      <c r="J12" s="334">
        <v>3</v>
      </c>
      <c r="K12" s="329">
        <v>11590</v>
      </c>
      <c r="L12" s="329">
        <v>14038</v>
      </c>
      <c r="M12" s="329">
        <v>15920</v>
      </c>
      <c r="N12" s="329">
        <v>18668</v>
      </c>
      <c r="O12" s="330">
        <v>19736</v>
      </c>
      <c r="P12" s="330">
        <v>21710</v>
      </c>
      <c r="Q12" s="360">
        <v>23460</v>
      </c>
      <c r="R12" s="366">
        <v>26041</v>
      </c>
      <c r="S12" s="412">
        <v>29947</v>
      </c>
    </row>
    <row r="13" spans="1:19" ht="15.75" customHeight="1" x14ac:dyDescent="0.3">
      <c r="A13" s="87" t="s">
        <v>15</v>
      </c>
      <c r="B13" s="439"/>
      <c r="C13" s="1"/>
      <c r="D13" s="417" t="s">
        <v>253</v>
      </c>
      <c r="E13" s="89"/>
      <c r="F13" s="419"/>
      <c r="G13" s="392"/>
      <c r="H13" s="29"/>
      <c r="I13" s="415"/>
      <c r="J13" s="334">
        <v>4</v>
      </c>
      <c r="K13" s="329">
        <v>7243.75</v>
      </c>
      <c r="L13" s="329">
        <v>8774</v>
      </c>
      <c r="M13" s="329">
        <v>9950</v>
      </c>
      <c r="N13" s="329">
        <v>11668</v>
      </c>
      <c r="O13" s="330">
        <v>12335</v>
      </c>
      <c r="P13" s="330">
        <v>13569</v>
      </c>
      <c r="Q13" s="360">
        <v>14663</v>
      </c>
      <c r="R13" s="366">
        <v>16275</v>
      </c>
      <c r="S13" s="412">
        <v>18717</v>
      </c>
    </row>
    <row r="14" spans="1:19" ht="16.350000000000001" customHeight="1" thickBot="1" x14ac:dyDescent="0.35">
      <c r="A14" s="87" t="s">
        <v>10</v>
      </c>
      <c r="B14" s="442"/>
      <c r="C14" s="1"/>
      <c r="D14" s="417" t="s">
        <v>16</v>
      </c>
      <c r="E14" s="89"/>
      <c r="F14" s="419"/>
      <c r="G14" s="393"/>
      <c r="H14" s="72"/>
      <c r="I14" s="415"/>
      <c r="J14" s="334">
        <v>5</v>
      </c>
      <c r="K14" s="329">
        <v>10141.25</v>
      </c>
      <c r="L14" s="329">
        <v>12284</v>
      </c>
      <c r="M14" s="329">
        <v>13930</v>
      </c>
      <c r="N14" s="329">
        <v>16335</v>
      </c>
      <c r="O14" s="330">
        <v>17269</v>
      </c>
      <c r="P14" s="330">
        <v>18996</v>
      </c>
      <c r="Q14" s="360">
        <v>20528</v>
      </c>
      <c r="R14" s="366">
        <v>22786</v>
      </c>
      <c r="S14" s="412">
        <v>26203</v>
      </c>
    </row>
    <row r="15" spans="1:19" ht="16.350000000000001" customHeight="1" thickBot="1" x14ac:dyDescent="0.35">
      <c r="A15" s="87" t="s">
        <v>246</v>
      </c>
      <c r="B15" s="442"/>
      <c r="C15" s="1"/>
      <c r="D15" s="417" t="s">
        <v>17</v>
      </c>
      <c r="E15" s="88"/>
      <c r="F15" s="418"/>
      <c r="G15" s="391" t="s">
        <v>18</v>
      </c>
      <c r="H15" s="466"/>
      <c r="I15" s="415"/>
      <c r="J15" s="334">
        <v>6</v>
      </c>
      <c r="K15" s="329">
        <v>11590</v>
      </c>
      <c r="L15" s="329">
        <v>14038</v>
      </c>
      <c r="M15" s="329">
        <v>15920</v>
      </c>
      <c r="N15" s="329">
        <v>18668</v>
      </c>
      <c r="O15" s="330">
        <v>19736</v>
      </c>
      <c r="P15" s="330">
        <v>21710</v>
      </c>
      <c r="Q15" s="360">
        <v>23460</v>
      </c>
      <c r="R15" s="366">
        <v>26041</v>
      </c>
      <c r="S15" s="412">
        <v>29947</v>
      </c>
    </row>
    <row r="16" spans="1:19" ht="16.350000000000001" customHeight="1" thickBot="1" x14ac:dyDescent="0.35">
      <c r="A16" s="87" t="s">
        <v>12</v>
      </c>
      <c r="B16" s="465"/>
      <c r="C16" s="1"/>
      <c r="D16" s="417" t="s">
        <v>20</v>
      </c>
      <c r="E16" s="88"/>
      <c r="F16" s="418"/>
      <c r="G16" s="391" t="s">
        <v>21</v>
      </c>
      <c r="H16" s="167">
        <v>46035</v>
      </c>
      <c r="I16" s="415"/>
      <c r="J16" s="335">
        <v>7</v>
      </c>
      <c r="K16" s="336">
        <v>8692.5</v>
      </c>
      <c r="L16" s="336">
        <v>10529</v>
      </c>
      <c r="M16" s="336">
        <v>11940</v>
      </c>
      <c r="N16" s="336">
        <v>14001</v>
      </c>
      <c r="O16" s="337">
        <v>14802</v>
      </c>
      <c r="P16" s="337">
        <v>16282</v>
      </c>
      <c r="Q16" s="361">
        <v>17595</v>
      </c>
      <c r="R16" s="367">
        <v>19530</v>
      </c>
      <c r="S16" s="413">
        <v>22460</v>
      </c>
    </row>
    <row r="17" spans="1:19" ht="16.350000000000001" customHeight="1" thickBot="1" x14ac:dyDescent="0.35">
      <c r="A17" s="87" t="s">
        <v>235</v>
      </c>
      <c r="B17" s="441"/>
      <c r="C17" s="1"/>
      <c r="D17" s="417" t="s">
        <v>237</v>
      </c>
      <c r="E17" s="88"/>
      <c r="F17" s="418"/>
      <c r="G17" s="393"/>
      <c r="H17" s="84"/>
      <c r="I17" s="415"/>
      <c r="J17" s="420"/>
      <c r="K17" s="348"/>
      <c r="L17" s="348"/>
      <c r="M17" s="348"/>
      <c r="N17" s="348"/>
      <c r="O17" s="349"/>
      <c r="P17" s="349"/>
      <c r="Q17" s="349"/>
      <c r="R17" s="22"/>
      <c r="S17" s="72"/>
    </row>
    <row r="18" spans="1:19" ht="16.350000000000001" customHeight="1" thickBot="1" x14ac:dyDescent="0.4">
      <c r="A18" s="87" t="s">
        <v>22</v>
      </c>
      <c r="B18" s="442"/>
      <c r="C18" s="1"/>
      <c r="D18" s="417" t="s">
        <v>238</v>
      </c>
      <c r="E18" s="88"/>
      <c r="F18" s="418"/>
      <c r="G18" s="393"/>
      <c r="H18" s="84"/>
      <c r="I18" s="415"/>
      <c r="J18" s="295" t="s">
        <v>24</v>
      </c>
      <c r="K18" s="378"/>
      <c r="L18" s="296"/>
      <c r="M18" s="297"/>
      <c r="N18" s="297"/>
      <c r="O18" s="297"/>
      <c r="P18" s="297"/>
      <c r="Q18" s="298"/>
      <c r="R18" s="298"/>
      <c r="S18" s="298"/>
    </row>
    <row r="19" spans="1:19" ht="15.6" x14ac:dyDescent="0.3">
      <c r="A19" s="87" t="s">
        <v>242</v>
      </c>
      <c r="B19" s="441"/>
      <c r="C19" s="1"/>
      <c r="D19" s="417" t="s">
        <v>23</v>
      </c>
      <c r="E19" s="444"/>
      <c r="F19" s="418"/>
      <c r="G19" s="393"/>
      <c r="H19" s="29"/>
      <c r="I19" s="415"/>
      <c r="J19" s="381" t="s">
        <v>33</v>
      </c>
      <c r="K19" s="382"/>
      <c r="L19" s="383"/>
      <c r="M19" s="379" t="s">
        <v>34</v>
      </c>
      <c r="N19" s="376">
        <v>6736</v>
      </c>
      <c r="O19" s="376">
        <v>6736</v>
      </c>
      <c r="P19" s="376">
        <v>6736</v>
      </c>
      <c r="Q19" s="377">
        <v>7410</v>
      </c>
      <c r="R19" s="408">
        <v>8003</v>
      </c>
      <c r="S19" s="408">
        <v>8323</v>
      </c>
    </row>
    <row r="20" spans="1:19" ht="16.2" thickBot="1" x14ac:dyDescent="0.35">
      <c r="A20" s="87" t="s">
        <v>243</v>
      </c>
      <c r="B20" s="443"/>
      <c r="C20" s="417"/>
      <c r="D20" s="417" t="s">
        <v>226</v>
      </c>
      <c r="E20" s="407"/>
      <c r="F20" s="418"/>
      <c r="G20" s="394"/>
      <c r="H20" s="30"/>
      <c r="I20" s="415"/>
      <c r="J20" s="384" t="s">
        <v>37</v>
      </c>
      <c r="K20" s="3"/>
      <c r="L20" s="385"/>
      <c r="M20" s="380" t="s">
        <v>34</v>
      </c>
      <c r="N20" s="336">
        <v>1675</v>
      </c>
      <c r="O20" s="336">
        <v>1675</v>
      </c>
      <c r="P20" s="336">
        <v>1675</v>
      </c>
      <c r="Q20" s="362">
        <v>1845</v>
      </c>
      <c r="R20" s="409">
        <v>1993</v>
      </c>
      <c r="S20" s="409">
        <v>2073</v>
      </c>
    </row>
    <row r="21" spans="1:19" ht="16.2" thickBot="1" x14ac:dyDescent="0.35">
      <c r="A21" s="23"/>
      <c r="B21" s="24"/>
      <c r="C21" s="24"/>
      <c r="D21" s="24"/>
      <c r="E21" s="24"/>
      <c r="F21" s="24"/>
      <c r="G21" s="86"/>
      <c r="H21" s="30"/>
      <c r="I21" s="415"/>
      <c r="J21" s="1"/>
      <c r="K21" s="1"/>
      <c r="L21" s="1"/>
      <c r="M21" s="1"/>
      <c r="N21" s="1"/>
      <c r="O21" s="1"/>
      <c r="P21" s="1"/>
      <c r="Q21" s="1"/>
      <c r="R21" s="1"/>
      <c r="S21" s="29"/>
    </row>
    <row r="22" spans="1:19" s="8" customFormat="1" ht="97.2" customHeight="1" thickBot="1" x14ac:dyDescent="0.4">
      <c r="A22" s="180" t="s">
        <v>193</v>
      </c>
      <c r="B22" s="180" t="s">
        <v>194</v>
      </c>
      <c r="C22" s="289" t="s">
        <v>26</v>
      </c>
      <c r="D22" s="290" t="s">
        <v>27</v>
      </c>
      <c r="E22" s="289" t="s">
        <v>28</v>
      </c>
      <c r="F22" s="291" t="s">
        <v>29</v>
      </c>
      <c r="G22" s="289" t="s">
        <v>30</v>
      </c>
      <c r="H22" s="289" t="s">
        <v>31</v>
      </c>
      <c r="I22" s="291" t="s">
        <v>32</v>
      </c>
      <c r="J22" s="421"/>
      <c r="K22" s="422"/>
      <c r="L22" s="422"/>
      <c r="M22" s="422"/>
      <c r="N22" s="422"/>
      <c r="O22" s="422"/>
      <c r="P22" s="422"/>
      <c r="Q22" s="422"/>
      <c r="R22" s="422"/>
      <c r="S22" s="375"/>
    </row>
    <row r="23" spans="1:19" s="9" customFormat="1" ht="21.6" thickBot="1" x14ac:dyDescent="0.45">
      <c r="A23" s="10" t="s">
        <v>35</v>
      </c>
      <c r="B23" s="10" t="s">
        <v>36</v>
      </c>
      <c r="C23" s="139">
        <v>0.1</v>
      </c>
      <c r="D23" s="103"/>
      <c r="E23" s="176">
        <f t="shared" ref="E23:E51" si="0">ROUND((C23*D23),2)</f>
        <v>0</v>
      </c>
      <c r="F23" s="103"/>
      <c r="G23" s="176">
        <f>ROUND(F23*$C$23,2)</f>
        <v>0</v>
      </c>
      <c r="H23" s="153"/>
      <c r="I23" s="176">
        <f>ROUND(H23*$C$23,2)</f>
        <v>0</v>
      </c>
      <c r="J23" s="423"/>
      <c r="K23" s="423"/>
      <c r="L23" s="423"/>
      <c r="M23" s="423"/>
      <c r="N23" s="423"/>
      <c r="O23" s="423"/>
      <c r="P23" s="423"/>
      <c r="Q23" s="423"/>
      <c r="R23" s="423"/>
      <c r="S23" s="351"/>
    </row>
    <row r="24" spans="1:19" s="9" customFormat="1" ht="21" x14ac:dyDescent="0.4">
      <c r="A24" s="73" t="s">
        <v>38</v>
      </c>
      <c r="B24" s="9" t="s">
        <v>203</v>
      </c>
      <c r="C24" s="140">
        <v>0.36</v>
      </c>
      <c r="D24" s="104"/>
      <c r="E24" s="179">
        <f t="shared" si="0"/>
        <v>0</v>
      </c>
      <c r="F24" s="104"/>
      <c r="G24" s="151">
        <f>ROUND(F24*$C$24,2)</f>
        <v>0</v>
      </c>
      <c r="H24" s="154"/>
      <c r="I24" s="186">
        <f>ROUND(H24*$C$24,2)</f>
        <v>0</v>
      </c>
      <c r="J24" s="423"/>
      <c r="K24" s="423"/>
      <c r="L24" s="424"/>
      <c r="M24" s="350"/>
      <c r="N24" s="423"/>
      <c r="O24" s="423"/>
      <c r="P24" s="425"/>
      <c r="Q24" s="423"/>
      <c r="R24" s="423"/>
      <c r="S24" s="351"/>
    </row>
    <row r="25" spans="1:19" s="9" customFormat="1" ht="21.6" thickBot="1" x14ac:dyDescent="0.45">
      <c r="A25" s="25" t="s">
        <v>40</v>
      </c>
      <c r="B25" s="448" t="s">
        <v>203</v>
      </c>
      <c r="C25" s="96">
        <v>0.24</v>
      </c>
      <c r="D25" s="109"/>
      <c r="E25" s="178">
        <f t="shared" si="0"/>
        <v>0</v>
      </c>
      <c r="F25" s="109"/>
      <c r="G25" s="178">
        <f>ROUND(F25*$C$25,2)</f>
        <v>0</v>
      </c>
      <c r="H25" s="159"/>
      <c r="I25" s="449">
        <f>ROUND(H25*$C$25,2)</f>
        <v>0</v>
      </c>
      <c r="J25" s="423"/>
      <c r="K25" s="423"/>
      <c r="L25" s="424"/>
      <c r="M25" s="420" t="s">
        <v>47</v>
      </c>
      <c r="N25" s="423"/>
      <c r="O25" s="423"/>
      <c r="P25" s="426"/>
      <c r="Q25" s="423"/>
      <c r="R25" s="423"/>
      <c r="S25" s="351"/>
    </row>
    <row r="26" spans="1:19" s="9" customFormat="1" ht="21" x14ac:dyDescent="0.4">
      <c r="A26" s="450" t="s">
        <v>41</v>
      </c>
      <c r="B26" s="451" t="s">
        <v>42</v>
      </c>
      <c r="C26" s="140">
        <v>0.05</v>
      </c>
      <c r="D26" s="104"/>
      <c r="E26" s="175">
        <f t="shared" si="0"/>
        <v>0</v>
      </c>
      <c r="F26" s="104"/>
      <c r="G26" s="175">
        <f>ROUND(F26*$C$26,2)</f>
        <v>0</v>
      </c>
      <c r="H26" s="154"/>
      <c r="I26" s="452">
        <f>ROUND(H26*$C$26,2)</f>
        <v>0</v>
      </c>
      <c r="J26" s="423"/>
      <c r="K26" s="423"/>
      <c r="L26" s="423"/>
      <c r="M26" s="427" t="s">
        <v>256</v>
      </c>
      <c r="N26" s="423"/>
      <c r="O26" s="423" t="s">
        <v>205</v>
      </c>
      <c r="P26" s="423"/>
      <c r="Q26" s="423"/>
      <c r="R26" s="423"/>
      <c r="S26" s="351"/>
    </row>
    <row r="27" spans="1:19" s="9" customFormat="1" ht="21" x14ac:dyDescent="0.4">
      <c r="A27" s="169" t="s">
        <v>43</v>
      </c>
      <c r="B27" s="74" t="s">
        <v>42</v>
      </c>
      <c r="C27" s="91">
        <v>0.02</v>
      </c>
      <c r="D27" s="105"/>
      <c r="E27" s="152">
        <f t="shared" si="0"/>
        <v>0</v>
      </c>
      <c r="F27" s="105"/>
      <c r="G27" s="152">
        <f>ROUND(F27*$C$27,2)</f>
        <v>0</v>
      </c>
      <c r="H27" s="155"/>
      <c r="I27" s="186">
        <f>ROUND(H27*$C$27,2)</f>
        <v>0</v>
      </c>
      <c r="J27" s="423"/>
      <c r="K27" s="423"/>
      <c r="L27" s="423"/>
      <c r="M27" s="420" t="s">
        <v>257</v>
      </c>
      <c r="N27" s="423"/>
      <c r="O27" s="423" t="s">
        <v>206</v>
      </c>
      <c r="P27" s="423"/>
      <c r="Q27" s="423" t="s">
        <v>244</v>
      </c>
      <c r="R27" s="423"/>
      <c r="S27" s="351"/>
    </row>
    <row r="28" spans="1:19" s="9" customFormat="1" ht="21.6" thickBot="1" x14ac:dyDescent="0.45">
      <c r="A28" s="453" t="s">
        <v>254</v>
      </c>
      <c r="B28" s="454" t="s">
        <v>42</v>
      </c>
      <c r="C28" s="93">
        <v>0.05</v>
      </c>
      <c r="D28" s="107"/>
      <c r="E28" s="174">
        <f>ROUND((C28*D28),2)</f>
        <v>0</v>
      </c>
      <c r="F28" s="107"/>
      <c r="G28" s="455">
        <f>ROUND(F28*$C$28,2)</f>
        <v>0</v>
      </c>
      <c r="H28" s="157"/>
      <c r="I28" s="456">
        <f>ROUND(H28*$C$28,2)</f>
        <v>0</v>
      </c>
      <c r="J28" s="423"/>
      <c r="K28" s="423"/>
      <c r="L28" s="423"/>
      <c r="M28" s="420" t="s">
        <v>44</v>
      </c>
      <c r="N28" s="423"/>
      <c r="O28" s="423" t="s">
        <v>207</v>
      </c>
      <c r="P28" s="423"/>
      <c r="Q28" s="423" t="s">
        <v>245</v>
      </c>
      <c r="R28" s="423"/>
      <c r="S28" s="351"/>
    </row>
    <row r="29" spans="1:19" s="9" customFormat="1" ht="21" x14ac:dyDescent="0.4">
      <c r="A29" s="17" t="s">
        <v>191</v>
      </c>
      <c r="B29" s="197" t="s">
        <v>34</v>
      </c>
      <c r="C29" s="94">
        <v>7.0000000000000007E-2</v>
      </c>
      <c r="D29" s="108"/>
      <c r="E29" s="151">
        <f t="shared" si="0"/>
        <v>0</v>
      </c>
      <c r="F29" s="108"/>
      <c r="G29" s="151">
        <f>ROUND(F29*$C$29,2)</f>
        <v>0</v>
      </c>
      <c r="H29" s="158"/>
      <c r="I29" s="186">
        <f>ROUND(H29*$C$29,2)</f>
        <v>0</v>
      </c>
      <c r="J29" s="423"/>
      <c r="K29" s="423"/>
      <c r="L29" s="423"/>
      <c r="M29" s="420" t="s">
        <v>45</v>
      </c>
      <c r="N29" s="423"/>
      <c r="O29" s="423" t="s">
        <v>208</v>
      </c>
      <c r="P29" s="423"/>
      <c r="Q29" s="423" t="s">
        <v>259</v>
      </c>
      <c r="R29" s="423"/>
      <c r="S29" s="351"/>
    </row>
    <row r="30" spans="1:19" s="9" customFormat="1" ht="21" x14ac:dyDescent="0.4">
      <c r="A30" s="14" t="s">
        <v>192</v>
      </c>
      <c r="B30" s="198" t="s">
        <v>34</v>
      </c>
      <c r="C30" s="92">
        <v>0.05</v>
      </c>
      <c r="D30" s="106"/>
      <c r="E30" s="151">
        <f t="shared" si="0"/>
        <v>0</v>
      </c>
      <c r="F30" s="106"/>
      <c r="G30" s="151">
        <f>ROUND(F30*$C$30,2)</f>
        <v>0</v>
      </c>
      <c r="H30" s="156"/>
      <c r="I30" s="186">
        <f>ROUND(H30*$C$30,2)</f>
        <v>0</v>
      </c>
      <c r="J30" s="423"/>
      <c r="K30" s="423"/>
      <c r="L30" s="423"/>
      <c r="M30" s="423" t="s">
        <v>259</v>
      </c>
      <c r="N30" s="423"/>
      <c r="O30" s="423" t="s">
        <v>209</v>
      </c>
      <c r="P30" s="423"/>
      <c r="Q30" s="423"/>
      <c r="R30" s="423"/>
      <c r="S30" s="351"/>
    </row>
    <row r="31" spans="1:19" s="9" customFormat="1" ht="21" x14ac:dyDescent="0.4">
      <c r="A31" s="12" t="s">
        <v>46</v>
      </c>
      <c r="B31" s="197" t="s">
        <v>34</v>
      </c>
      <c r="C31" s="91">
        <v>0.02</v>
      </c>
      <c r="D31" s="105"/>
      <c r="E31" s="151">
        <f t="shared" si="0"/>
        <v>0</v>
      </c>
      <c r="F31" s="105"/>
      <c r="G31" s="151">
        <f>ROUND(F31*$C$31,2)</f>
        <v>0</v>
      </c>
      <c r="H31" s="155"/>
      <c r="I31" s="186">
        <f>ROUND(H31*$C$31,2)</f>
        <v>0</v>
      </c>
      <c r="J31" s="423"/>
      <c r="K31" s="423"/>
      <c r="L31" s="423"/>
      <c r="M31" s="352" t="s">
        <v>50</v>
      </c>
      <c r="N31" s="423"/>
      <c r="O31" s="423"/>
      <c r="P31" s="423"/>
      <c r="Q31" s="423"/>
      <c r="R31" s="423"/>
      <c r="S31" s="351"/>
    </row>
    <row r="32" spans="1:19" s="9" customFormat="1" ht="21" x14ac:dyDescent="0.4">
      <c r="A32" s="12" t="s">
        <v>48</v>
      </c>
      <c r="B32" s="198" t="s">
        <v>34</v>
      </c>
      <c r="C32" s="91">
        <v>0.05</v>
      </c>
      <c r="D32" s="105"/>
      <c r="E32" s="152">
        <f t="shared" si="0"/>
        <v>0</v>
      </c>
      <c r="F32" s="105"/>
      <c r="G32" s="152">
        <f>ROUND(F32*$C$32,2)</f>
        <v>0</v>
      </c>
      <c r="H32" s="155"/>
      <c r="I32" s="186">
        <f>ROUND(H32*$C$32,2)</f>
        <v>0</v>
      </c>
      <c r="J32" s="423"/>
      <c r="K32" s="423"/>
      <c r="L32" s="424"/>
      <c r="M32" s="352" t="s">
        <v>52</v>
      </c>
      <c r="N32" s="423"/>
      <c r="O32" s="423"/>
      <c r="P32" s="423"/>
      <c r="Q32" s="423"/>
      <c r="R32" s="423"/>
      <c r="S32" s="351"/>
    </row>
    <row r="33" spans="1:19" s="9" customFormat="1" ht="21" x14ac:dyDescent="0.4">
      <c r="A33" s="12" t="s">
        <v>49</v>
      </c>
      <c r="B33" s="198" t="s">
        <v>34</v>
      </c>
      <c r="C33" s="91">
        <v>0.08</v>
      </c>
      <c r="D33" s="105"/>
      <c r="E33" s="152">
        <f t="shared" si="0"/>
        <v>0</v>
      </c>
      <c r="F33" s="105"/>
      <c r="G33" s="152">
        <f>ROUND(F33*$C$33,2)</f>
        <v>0</v>
      </c>
      <c r="H33" s="155"/>
      <c r="I33" s="186">
        <f>ROUND(H33*$C$33,2)</f>
        <v>0</v>
      </c>
      <c r="J33" s="423"/>
      <c r="K33" s="423"/>
      <c r="L33" s="427"/>
      <c r="M33" s="352" t="s">
        <v>55</v>
      </c>
      <c r="N33" s="423"/>
      <c r="O33" s="423"/>
      <c r="P33" s="423"/>
      <c r="Q33" s="423"/>
      <c r="R33" s="423"/>
      <c r="S33" s="351"/>
    </row>
    <row r="34" spans="1:19" s="9" customFormat="1" ht="21.6" thickBot="1" x14ac:dyDescent="0.45">
      <c r="A34" s="15" t="s">
        <v>51</v>
      </c>
      <c r="B34" s="199" t="s">
        <v>34</v>
      </c>
      <c r="C34" s="93">
        <v>0.03</v>
      </c>
      <c r="D34" s="107"/>
      <c r="E34" s="174">
        <f t="shared" si="0"/>
        <v>0</v>
      </c>
      <c r="F34" s="107"/>
      <c r="G34" s="174">
        <f>ROUND(F34*$C$34,2)</f>
        <v>0</v>
      </c>
      <c r="H34" s="157"/>
      <c r="I34" s="187">
        <f>ROUND(H34*$C$34,2)</f>
        <v>0</v>
      </c>
      <c r="J34" s="423"/>
      <c r="K34" s="423"/>
      <c r="L34" s="424"/>
      <c r="M34" s="352" t="s">
        <v>57</v>
      </c>
      <c r="N34" s="423"/>
      <c r="O34" s="423"/>
      <c r="P34" s="423"/>
      <c r="Q34" s="423"/>
      <c r="R34" s="423"/>
      <c r="S34" s="351"/>
    </row>
    <row r="35" spans="1:19" s="9" customFormat="1" ht="21" x14ac:dyDescent="0.4">
      <c r="A35" s="16" t="s">
        <v>53</v>
      </c>
      <c r="B35" s="19" t="s">
        <v>54</v>
      </c>
      <c r="C35" s="94">
        <v>0.25</v>
      </c>
      <c r="D35" s="467"/>
      <c r="E35" s="178">
        <f t="shared" si="0"/>
        <v>0</v>
      </c>
      <c r="F35" s="467"/>
      <c r="G35" s="178">
        <f>ROUND(F35*$C$35,2)</f>
        <v>0</v>
      </c>
      <c r="H35" s="158"/>
      <c r="I35" s="178">
        <f>ROUND(H35*$C$35,2)</f>
        <v>0</v>
      </c>
      <c r="J35" s="189"/>
      <c r="K35" s="423"/>
      <c r="L35" s="424"/>
      <c r="M35" s="352" t="s">
        <v>59</v>
      </c>
      <c r="N35" s="423"/>
      <c r="O35" s="423"/>
      <c r="P35" s="423"/>
      <c r="Q35" s="423"/>
      <c r="R35" s="423"/>
      <c r="S35" s="351"/>
    </row>
    <row r="36" spans="1:19" s="9" customFormat="1" ht="21" x14ac:dyDescent="0.4">
      <c r="A36" s="14" t="s">
        <v>56</v>
      </c>
      <c r="B36" s="200" t="s">
        <v>34</v>
      </c>
      <c r="C36" s="95">
        <v>0.1</v>
      </c>
      <c r="D36" s="468"/>
      <c r="E36" s="177">
        <f t="shared" si="0"/>
        <v>0</v>
      </c>
      <c r="F36" s="468"/>
      <c r="G36" s="177">
        <f>ROUND(F36*$C$36,2)</f>
        <v>0</v>
      </c>
      <c r="H36" s="156"/>
      <c r="I36" s="177">
        <f>ROUND(H36*$C$36,2)</f>
        <v>0</v>
      </c>
      <c r="J36" s="423"/>
      <c r="K36" s="423"/>
      <c r="L36" s="424"/>
      <c r="M36" s="352" t="s">
        <v>61</v>
      </c>
      <c r="N36" s="423"/>
      <c r="O36" s="423"/>
      <c r="P36" s="423"/>
      <c r="Q36" s="423"/>
      <c r="R36" s="423"/>
      <c r="S36" s="351"/>
    </row>
    <row r="37" spans="1:19" s="9" customFormat="1" ht="21" x14ac:dyDescent="0.4">
      <c r="A37" s="12" t="s">
        <v>190</v>
      </c>
      <c r="B37" s="201" t="s">
        <v>34</v>
      </c>
      <c r="C37" s="168">
        <v>0.05</v>
      </c>
      <c r="D37" s="469"/>
      <c r="E37" s="152">
        <f t="shared" si="0"/>
        <v>0</v>
      </c>
      <c r="F37" s="469"/>
      <c r="G37" s="177">
        <f>ROUND(F37*$C$37,2)</f>
        <v>0</v>
      </c>
      <c r="H37" s="155"/>
      <c r="I37" s="177">
        <f>ROUND(H37*$C$37,2)</f>
        <v>0</v>
      </c>
      <c r="J37" s="423"/>
      <c r="K37" s="423"/>
      <c r="L37" s="424"/>
      <c r="M37" s="423" t="s">
        <v>251</v>
      </c>
      <c r="N37" s="423"/>
      <c r="O37" s="423"/>
      <c r="P37" s="423"/>
      <c r="Q37" s="423"/>
      <c r="R37" s="423"/>
      <c r="S37" s="351"/>
    </row>
    <row r="38" spans="1:19" s="9" customFormat="1" ht="21" x14ac:dyDescent="0.4">
      <c r="A38" s="12" t="s">
        <v>58</v>
      </c>
      <c r="B38" s="201" t="s">
        <v>34</v>
      </c>
      <c r="C38" s="91">
        <v>0.05</v>
      </c>
      <c r="D38" s="469"/>
      <c r="E38" s="152">
        <f t="shared" si="0"/>
        <v>0</v>
      </c>
      <c r="F38" s="469"/>
      <c r="G38" s="152">
        <f>ROUND(F38*$C$38,2)</f>
        <v>0</v>
      </c>
      <c r="H38" s="155"/>
      <c r="I38" s="152">
        <f>ROUND(H38*$C$38,2)</f>
        <v>0</v>
      </c>
      <c r="J38" s="423"/>
      <c r="K38" s="423"/>
      <c r="L38" s="424"/>
      <c r="N38" s="423"/>
      <c r="O38" s="423"/>
      <c r="P38" s="423"/>
      <c r="Q38" s="423"/>
      <c r="R38" s="423"/>
      <c r="S38" s="351"/>
    </row>
    <row r="39" spans="1:19" s="9" customFormat="1" ht="21" x14ac:dyDescent="0.4">
      <c r="A39" s="14" t="s">
        <v>60</v>
      </c>
      <c r="B39" s="200" t="s">
        <v>34</v>
      </c>
      <c r="C39" s="92">
        <v>0.05</v>
      </c>
      <c r="D39" s="469"/>
      <c r="E39" s="152">
        <f t="shared" si="0"/>
        <v>0</v>
      </c>
      <c r="F39" s="469"/>
      <c r="G39" s="152">
        <f>ROUND(F39*$C$39,2)</f>
        <v>0</v>
      </c>
      <c r="H39" s="156"/>
      <c r="I39" s="152">
        <f>ROUND(H39*$C$39,2)</f>
        <v>0</v>
      </c>
      <c r="J39" s="423"/>
      <c r="K39" s="423"/>
      <c r="L39" s="424"/>
      <c r="M39" s="423"/>
      <c r="N39" s="423"/>
      <c r="O39" s="423"/>
      <c r="P39" s="423"/>
      <c r="Q39" s="423"/>
      <c r="R39" s="423"/>
      <c r="S39" s="351"/>
    </row>
    <row r="40" spans="1:19" s="9" customFormat="1" ht="21" x14ac:dyDescent="0.4">
      <c r="A40" s="12" t="s">
        <v>62</v>
      </c>
      <c r="B40" s="201" t="s">
        <v>34</v>
      </c>
      <c r="C40" s="91">
        <v>0.05</v>
      </c>
      <c r="D40" s="469"/>
      <c r="E40" s="152">
        <f t="shared" si="0"/>
        <v>0</v>
      </c>
      <c r="F40" s="469"/>
      <c r="G40" s="152">
        <f>ROUND(F40*$C$40,2)</f>
        <v>0</v>
      </c>
      <c r="H40" s="155"/>
      <c r="I40" s="152">
        <f>ROUND(H40*$C$40,2)</f>
        <v>0</v>
      </c>
      <c r="J40" s="423"/>
      <c r="K40" s="423"/>
      <c r="L40" s="424"/>
      <c r="M40" s="350"/>
      <c r="N40" s="423"/>
      <c r="O40" s="423"/>
      <c r="P40" s="423"/>
      <c r="Q40" s="423"/>
      <c r="R40" s="423"/>
      <c r="S40" s="351"/>
    </row>
    <row r="41" spans="1:19" s="9" customFormat="1" ht="21" x14ac:dyDescent="0.4">
      <c r="A41" s="25" t="s">
        <v>63</v>
      </c>
      <c r="B41" s="25" t="s">
        <v>64</v>
      </c>
      <c r="C41" s="96">
        <v>0.15</v>
      </c>
      <c r="D41" s="470"/>
      <c r="E41" s="152">
        <f t="shared" si="0"/>
        <v>0</v>
      </c>
      <c r="F41" s="470"/>
      <c r="G41" s="152">
        <f>ROUND(F41*$C$41,2)</f>
        <v>0</v>
      </c>
      <c r="H41" s="159"/>
      <c r="I41" s="152">
        <f>ROUND(H41*$C$41,2)</f>
        <v>0</v>
      </c>
      <c r="J41" s="423"/>
      <c r="K41" s="423"/>
      <c r="L41" s="424"/>
      <c r="M41" s="423"/>
      <c r="N41" s="423"/>
      <c r="O41" s="423"/>
      <c r="P41" s="423"/>
      <c r="Q41" s="423"/>
      <c r="R41" s="423"/>
      <c r="S41" s="351"/>
    </row>
    <row r="42" spans="1:19" s="9" customFormat="1" ht="21.6" thickBot="1" x14ac:dyDescent="0.45">
      <c r="A42" s="25" t="s">
        <v>65</v>
      </c>
      <c r="B42" s="202" t="s">
        <v>34</v>
      </c>
      <c r="C42" s="96">
        <v>0.05</v>
      </c>
      <c r="D42" s="470"/>
      <c r="E42" s="152">
        <f t="shared" si="0"/>
        <v>0</v>
      </c>
      <c r="F42" s="470"/>
      <c r="G42" s="152">
        <f>ROUND(F42*$C$42,2)</f>
        <v>0</v>
      </c>
      <c r="H42" s="159"/>
      <c r="I42" s="152">
        <f>ROUND(H42*$C$42,2)</f>
        <v>0</v>
      </c>
      <c r="J42" s="423"/>
      <c r="K42" s="423"/>
      <c r="L42" s="424"/>
      <c r="M42" s="423"/>
      <c r="N42" s="423"/>
      <c r="O42" s="423"/>
      <c r="P42" s="423"/>
      <c r="Q42" s="423"/>
      <c r="R42" s="423"/>
      <c r="S42" s="351"/>
    </row>
    <row r="43" spans="1:19" s="9" customFormat="1" ht="21.6" thickBot="1" x14ac:dyDescent="0.45">
      <c r="A43" s="25" t="s">
        <v>66</v>
      </c>
      <c r="B43" s="202" t="s">
        <v>34</v>
      </c>
      <c r="C43" s="96">
        <v>0.05</v>
      </c>
      <c r="D43" s="470"/>
      <c r="E43" s="177">
        <f t="shared" si="0"/>
        <v>0</v>
      </c>
      <c r="F43" s="470"/>
      <c r="G43" s="177">
        <f>ROUND(F43*$C$43,2)</f>
        <v>0</v>
      </c>
      <c r="H43" s="159"/>
      <c r="I43" s="177">
        <f>ROUND(H43*$C$43,2)</f>
        <v>0</v>
      </c>
      <c r="J43" s="423"/>
      <c r="K43" s="294" t="s">
        <v>75</v>
      </c>
      <c r="L43" s="211" t="s">
        <v>228</v>
      </c>
      <c r="M43" s="423"/>
      <c r="N43" s="423"/>
      <c r="O43" s="423"/>
      <c r="P43" s="423"/>
      <c r="Q43" s="423"/>
      <c r="R43" s="423"/>
      <c r="S43" s="351"/>
    </row>
    <row r="44" spans="1:19" s="9" customFormat="1" ht="21" x14ac:dyDescent="0.4">
      <c r="A44" s="75" t="s">
        <v>67</v>
      </c>
      <c r="B44" s="203" t="s">
        <v>34</v>
      </c>
      <c r="C44" s="97">
        <v>0.1</v>
      </c>
      <c r="D44" s="471"/>
      <c r="E44" s="175">
        <f t="shared" si="0"/>
        <v>0</v>
      </c>
      <c r="F44" s="471"/>
      <c r="G44" s="175">
        <f>ROUND(F44*$C$44,2)</f>
        <v>0</v>
      </c>
      <c r="H44" s="160"/>
      <c r="I44" s="175">
        <f>ROUND(H44*$C$44,2)</f>
        <v>0</v>
      </c>
      <c r="J44" s="423"/>
      <c r="K44" s="294"/>
      <c r="L44" s="211" t="s">
        <v>227</v>
      </c>
      <c r="M44" s="423"/>
      <c r="N44" s="423"/>
      <c r="O44" s="423"/>
      <c r="P44" s="423"/>
      <c r="Q44" s="423"/>
      <c r="R44" s="423"/>
      <c r="S44" s="351"/>
    </row>
    <row r="45" spans="1:19" s="9" customFormat="1" ht="21.6" thickBot="1" x14ac:dyDescent="0.45">
      <c r="A45" s="15" t="s">
        <v>68</v>
      </c>
      <c r="B45" s="204" t="s">
        <v>34</v>
      </c>
      <c r="C45" s="93">
        <v>0.05</v>
      </c>
      <c r="D45" s="472"/>
      <c r="E45" s="174">
        <f t="shared" si="0"/>
        <v>0</v>
      </c>
      <c r="F45" s="472"/>
      <c r="G45" s="174">
        <f>ROUND(F45*$C$45,2)</f>
        <v>0</v>
      </c>
      <c r="H45" s="157"/>
      <c r="I45" s="174">
        <f>ROUND(H45*$C$45,2)</f>
        <v>0</v>
      </c>
      <c r="J45" s="423"/>
      <c r="K45" s="170" t="s">
        <v>77</v>
      </c>
      <c r="L45" s="171">
        <v>1</v>
      </c>
      <c r="M45" s="423"/>
      <c r="N45" s="423"/>
      <c r="O45" s="423"/>
      <c r="P45" s="423"/>
      <c r="Q45" s="423"/>
      <c r="R45" s="423"/>
      <c r="S45" s="351"/>
    </row>
    <row r="46" spans="1:19" s="9" customFormat="1" ht="21.6" thickBot="1" x14ac:dyDescent="0.45">
      <c r="A46" s="78" t="s">
        <v>69</v>
      </c>
      <c r="B46" s="205" t="s">
        <v>34</v>
      </c>
      <c r="C46" s="98">
        <v>0.05</v>
      </c>
      <c r="D46" s="473"/>
      <c r="E46" s="174">
        <f t="shared" si="0"/>
        <v>0</v>
      </c>
      <c r="F46" s="473"/>
      <c r="G46" s="174">
        <f>ROUND(F46*$C$46,2)</f>
        <v>0</v>
      </c>
      <c r="H46" s="161"/>
      <c r="I46" s="174">
        <f>ROUND(H46*$C$46,2)</f>
        <v>0</v>
      </c>
      <c r="J46" s="423"/>
      <c r="K46" s="170" t="s">
        <v>78</v>
      </c>
      <c r="L46" s="171">
        <v>2</v>
      </c>
      <c r="M46" s="423"/>
      <c r="N46" s="423"/>
      <c r="O46" s="423"/>
      <c r="P46" s="423"/>
      <c r="Q46" s="423"/>
      <c r="R46" s="423"/>
      <c r="S46" s="351"/>
    </row>
    <row r="47" spans="1:19" s="9" customFormat="1" ht="21.6" thickBot="1" x14ac:dyDescent="0.45">
      <c r="A47" s="10" t="s">
        <v>70</v>
      </c>
      <c r="B47" s="206" t="s">
        <v>34</v>
      </c>
      <c r="C47" s="139">
        <v>0.3</v>
      </c>
      <c r="D47" s="473"/>
      <c r="E47" s="174">
        <f t="shared" si="0"/>
        <v>0</v>
      </c>
      <c r="F47" s="473"/>
      <c r="G47" s="174">
        <f>ROUND(F47*$C$47,2)</f>
        <v>0</v>
      </c>
      <c r="H47" s="153"/>
      <c r="I47" s="174">
        <f>ROUND(H47*$C$47,2)</f>
        <v>0</v>
      </c>
      <c r="J47" s="423"/>
      <c r="K47" s="170" t="s">
        <v>79</v>
      </c>
      <c r="L47" s="171">
        <v>4</v>
      </c>
      <c r="M47" s="350"/>
      <c r="N47" s="423"/>
      <c r="O47" s="423"/>
      <c r="P47" s="423"/>
      <c r="Q47" s="423"/>
      <c r="R47" s="423"/>
      <c r="S47" s="351"/>
    </row>
    <row r="48" spans="1:19" s="9" customFormat="1" ht="21.6" thickBot="1" x14ac:dyDescent="0.45">
      <c r="A48" s="17" t="s">
        <v>71</v>
      </c>
      <c r="B48" s="207" t="s">
        <v>34</v>
      </c>
      <c r="C48" s="100">
        <v>0.2</v>
      </c>
      <c r="D48" s="467"/>
      <c r="E48" s="151">
        <f t="shared" si="0"/>
        <v>0</v>
      </c>
      <c r="F48" s="467"/>
      <c r="G48" s="151">
        <f>ROUND(F48*$C$48,2)</f>
        <v>0</v>
      </c>
      <c r="H48" s="158"/>
      <c r="I48" s="151">
        <f>ROUND(H48*$C$48,2)</f>
        <v>0</v>
      </c>
      <c r="J48" s="423"/>
      <c r="K48" s="172" t="s">
        <v>52</v>
      </c>
      <c r="L48" s="173">
        <v>8</v>
      </c>
      <c r="M48" s="350"/>
      <c r="N48" s="423"/>
      <c r="O48" s="423"/>
      <c r="P48" s="423"/>
      <c r="Q48" s="423"/>
      <c r="R48" s="423"/>
      <c r="S48" s="351"/>
    </row>
    <row r="49" spans="1:19" s="9" customFormat="1" ht="21" x14ac:dyDescent="0.4">
      <c r="A49" s="14" t="s">
        <v>72</v>
      </c>
      <c r="B49" s="200" t="s">
        <v>34</v>
      </c>
      <c r="C49" s="95">
        <v>0.1</v>
      </c>
      <c r="D49" s="468"/>
      <c r="E49" s="152">
        <f t="shared" si="0"/>
        <v>0</v>
      </c>
      <c r="F49" s="468"/>
      <c r="G49" s="152">
        <f>ROUND(F49*$C$49,2)</f>
        <v>0</v>
      </c>
      <c r="H49" s="156"/>
      <c r="I49" s="152">
        <f>ROUND(H49*$C$49,2)</f>
        <v>0</v>
      </c>
      <c r="J49" s="423"/>
      <c r="K49" s="445" t="s">
        <v>250</v>
      </c>
      <c r="L49" s="423"/>
      <c r="M49" s="423"/>
      <c r="N49" s="423"/>
      <c r="O49" s="423"/>
      <c r="P49" s="423"/>
      <c r="Q49" s="423"/>
      <c r="R49" s="423"/>
      <c r="S49" s="351"/>
    </row>
    <row r="50" spans="1:19" s="9" customFormat="1" ht="21" x14ac:dyDescent="0.4">
      <c r="A50" s="12" t="s">
        <v>73</v>
      </c>
      <c r="B50" s="201" t="s">
        <v>34</v>
      </c>
      <c r="C50" s="91">
        <v>0.05</v>
      </c>
      <c r="D50" s="469"/>
      <c r="E50" s="152">
        <f t="shared" si="0"/>
        <v>0</v>
      </c>
      <c r="F50" s="469"/>
      <c r="G50" s="152">
        <f>ROUND(F50*$C$50,2)</f>
        <v>0</v>
      </c>
      <c r="H50" s="155"/>
      <c r="I50" s="152">
        <f>ROUND(H50*$C$50,2)</f>
        <v>0</v>
      </c>
      <c r="J50" s="423"/>
      <c r="K50" s="446" t="s">
        <v>251</v>
      </c>
      <c r="L50" s="423"/>
      <c r="M50" s="423"/>
      <c r="N50" s="423"/>
      <c r="O50" s="423"/>
      <c r="P50" s="423"/>
      <c r="Q50" s="423"/>
      <c r="R50" s="423"/>
      <c r="S50" s="351"/>
    </row>
    <row r="51" spans="1:19" s="9" customFormat="1" ht="21.6" thickBot="1" x14ac:dyDescent="0.45">
      <c r="A51" s="18" t="s">
        <v>74</v>
      </c>
      <c r="B51" s="208" t="s">
        <v>34</v>
      </c>
      <c r="C51" s="98">
        <v>0.02</v>
      </c>
      <c r="D51" s="469"/>
      <c r="E51" s="174">
        <f t="shared" si="0"/>
        <v>0</v>
      </c>
      <c r="F51" s="469"/>
      <c r="G51" s="174">
        <f>ROUND(F51*C51,2)</f>
        <v>0</v>
      </c>
      <c r="H51" s="162"/>
      <c r="I51" s="174">
        <f>ROUND(H51*C51,2)</f>
        <v>0</v>
      </c>
      <c r="J51" s="423"/>
      <c r="K51" s="445" t="s">
        <v>259</v>
      </c>
      <c r="L51" s="423"/>
      <c r="M51" s="423"/>
      <c r="N51" s="423"/>
      <c r="O51" s="423"/>
      <c r="P51" s="423"/>
      <c r="Q51" s="423"/>
      <c r="R51" s="423"/>
      <c r="S51" s="351"/>
    </row>
    <row r="52" spans="1:19" s="9" customFormat="1" ht="21.6" thickBot="1" x14ac:dyDescent="0.45">
      <c r="A52" s="138" t="s">
        <v>182</v>
      </c>
      <c r="B52" s="181" t="s">
        <v>202</v>
      </c>
      <c r="C52" s="102">
        <v>0.02</v>
      </c>
      <c r="D52" s="471"/>
      <c r="E52" s="175">
        <f>ROUND((C52*(D52/100)),2)</f>
        <v>0</v>
      </c>
      <c r="F52" s="471"/>
      <c r="G52" s="175">
        <f>ROUND((F52/100)*$C$52,2)</f>
        <v>0</v>
      </c>
      <c r="H52" s="185"/>
      <c r="I52" s="175">
        <f>ROUND((H52/100)*$C$52,2)</f>
        <v>0</v>
      </c>
      <c r="J52" s="423"/>
      <c r="K52" s="423"/>
      <c r="L52" s="423"/>
      <c r="M52" s="350"/>
      <c r="N52" s="423"/>
      <c r="O52" s="423"/>
      <c r="P52" s="423"/>
      <c r="Q52" s="423"/>
      <c r="R52" s="423"/>
      <c r="S52" s="351"/>
    </row>
    <row r="53" spans="1:19" s="9" customFormat="1" ht="29.25" customHeight="1" thickBot="1" x14ac:dyDescent="0.55000000000000004">
      <c r="A53" s="163"/>
      <c r="B53" s="209" t="s">
        <v>34</v>
      </c>
      <c r="C53" s="99"/>
      <c r="D53" s="114"/>
      <c r="E53" s="212" t="s">
        <v>201</v>
      </c>
      <c r="F53" s="474"/>
      <c r="G53" s="213"/>
      <c r="H53" s="213"/>
      <c r="I53" s="214"/>
      <c r="J53" s="423"/>
      <c r="K53" s="423"/>
      <c r="L53" s="423"/>
      <c r="M53" s="350"/>
      <c r="N53" s="423"/>
      <c r="O53" s="423"/>
      <c r="P53" s="423"/>
      <c r="Q53" s="423"/>
      <c r="R53" s="423"/>
      <c r="S53" s="351"/>
    </row>
    <row r="54" spans="1:19" s="9" customFormat="1" ht="21" x14ac:dyDescent="0.4">
      <c r="A54" s="188" t="s">
        <v>184</v>
      </c>
      <c r="B54" s="195" t="s">
        <v>196</v>
      </c>
      <c r="C54" s="191">
        <v>0.01</v>
      </c>
      <c r="D54" s="108"/>
      <c r="E54" s="111">
        <f>ROUND((C54*(D54/100)),2)</f>
        <v>0</v>
      </c>
      <c r="F54" s="475">
        <f>'Outdoor Water Budget Worksheet'!G59</f>
        <v>0</v>
      </c>
      <c r="G54" s="151">
        <f>ROUND(C54*(F54/100),2)</f>
        <v>0</v>
      </c>
      <c r="H54" s="158"/>
      <c r="I54" s="151">
        <f>ROUND(C54*(H54/100),2)</f>
        <v>0</v>
      </c>
      <c r="J54" s="423"/>
      <c r="K54" s="423"/>
      <c r="L54" s="423"/>
      <c r="M54" s="423"/>
      <c r="N54" s="423"/>
      <c r="O54" s="423"/>
      <c r="P54" s="423"/>
      <c r="Q54" s="423"/>
      <c r="R54" s="423"/>
      <c r="S54" s="351"/>
    </row>
    <row r="55" spans="1:19" s="9" customFormat="1" ht="21" x14ac:dyDescent="0.4">
      <c r="A55" s="189" t="s">
        <v>185</v>
      </c>
      <c r="B55" s="181" t="s">
        <v>197</v>
      </c>
      <c r="C55" s="192">
        <v>5.0000000000000001E-3</v>
      </c>
      <c r="D55" s="106"/>
      <c r="E55" s="113">
        <f>C55*(D55/100)</f>
        <v>0</v>
      </c>
      <c r="F55" s="476">
        <f>'Outdoor Water Budget Worksheet'!G61</f>
        <v>0</v>
      </c>
      <c r="G55" s="177">
        <f>(F55/100)*C55</f>
        <v>0</v>
      </c>
      <c r="H55" s="159"/>
      <c r="I55" s="177">
        <f>C55*(H55/100)</f>
        <v>0</v>
      </c>
      <c r="J55" s="423"/>
      <c r="K55" s="423"/>
      <c r="L55" s="423"/>
      <c r="M55" s="423"/>
      <c r="N55" s="423"/>
      <c r="O55" s="423"/>
      <c r="P55" s="423"/>
      <c r="Q55" s="423"/>
      <c r="R55" s="423"/>
      <c r="S55" s="351"/>
    </row>
    <row r="56" spans="1:19" s="9" customFormat="1" ht="21.6" thickBot="1" x14ac:dyDescent="0.45">
      <c r="A56" s="190" t="s">
        <v>186</v>
      </c>
      <c r="B56" s="196" t="s">
        <v>198</v>
      </c>
      <c r="C56" s="193">
        <v>1E-3</v>
      </c>
      <c r="D56" s="105"/>
      <c r="E56" s="112">
        <f>C56*(D56/100)</f>
        <v>0</v>
      </c>
      <c r="F56" s="477">
        <f>'Outdoor Water Budget Worksheet'!G60</f>
        <v>0</v>
      </c>
      <c r="G56" s="152">
        <f>(F56/100)*C56</f>
        <v>0</v>
      </c>
      <c r="H56" s="155"/>
      <c r="I56" s="152">
        <f>C56*(H56/100)</f>
        <v>0</v>
      </c>
      <c r="J56" s="423"/>
      <c r="K56" s="423"/>
      <c r="L56" s="423"/>
      <c r="M56" s="423"/>
      <c r="N56" s="423"/>
      <c r="O56" s="423"/>
      <c r="P56" s="423"/>
      <c r="Q56" s="423"/>
      <c r="R56" s="423"/>
      <c r="S56" s="351"/>
    </row>
    <row r="57" spans="1:19" s="9" customFormat="1" ht="21.6" thickBot="1" x14ac:dyDescent="0.45">
      <c r="A57" s="77" t="s">
        <v>76</v>
      </c>
      <c r="B57" s="194" t="s">
        <v>195</v>
      </c>
      <c r="C57" s="101">
        <v>0.1</v>
      </c>
      <c r="D57" s="104"/>
      <c r="E57" s="110">
        <f>ROUND((C57*D57),2)</f>
        <v>0</v>
      </c>
      <c r="F57" s="478" t="s">
        <v>260</v>
      </c>
      <c r="G57" s="179">
        <f>E57</f>
        <v>0</v>
      </c>
      <c r="H57" s="154"/>
      <c r="I57" s="179">
        <f>E57</f>
        <v>0</v>
      </c>
      <c r="J57" s="423"/>
      <c r="K57" s="423"/>
      <c r="L57" s="423"/>
      <c r="M57" s="423"/>
      <c r="N57" s="423"/>
      <c r="O57" s="423"/>
      <c r="P57" s="423"/>
      <c r="Q57" s="423"/>
      <c r="R57" s="423"/>
      <c r="S57" s="351"/>
    </row>
    <row r="58" spans="1:19" s="9" customFormat="1" ht="21" x14ac:dyDescent="0.4">
      <c r="A58" s="12" t="s">
        <v>225</v>
      </c>
      <c r="B58" s="182" t="s">
        <v>199</v>
      </c>
      <c r="C58" s="91">
        <v>0.02</v>
      </c>
      <c r="D58" s="105"/>
      <c r="E58" s="111">
        <f>ROUND((C58*(D58/100)),2)</f>
        <v>0</v>
      </c>
      <c r="F58" s="477">
        <f>'Outdoor Water Budget Worksheet'!E37</f>
        <v>0</v>
      </c>
      <c r="G58" s="151">
        <f>ROUND($C$58*(F58/100),2)</f>
        <v>0</v>
      </c>
      <c r="H58" s="155"/>
      <c r="I58" s="151">
        <f>ROUND((H58/100)*$C$58,2)</f>
        <v>0</v>
      </c>
      <c r="J58" s="423"/>
      <c r="K58" s="423"/>
      <c r="L58" s="423"/>
      <c r="M58" s="423"/>
      <c r="N58" s="423"/>
      <c r="O58" s="423"/>
      <c r="P58" s="423"/>
      <c r="Q58" s="423"/>
      <c r="R58" s="423"/>
      <c r="S58" s="351"/>
    </row>
    <row r="59" spans="1:19" s="9" customFormat="1" ht="21.6" thickBot="1" x14ac:dyDescent="0.45">
      <c r="A59" s="183" t="s">
        <v>183</v>
      </c>
      <c r="B59" s="184" t="s">
        <v>200</v>
      </c>
      <c r="C59" s="96">
        <v>0.02</v>
      </c>
      <c r="D59" s="109"/>
      <c r="E59" s="113">
        <f>ROUND((C59*(D59/1000)),2)</f>
        <v>0</v>
      </c>
      <c r="F59" s="476">
        <f>'Outdoor Water Budget Worksheet'!E38</f>
        <v>0</v>
      </c>
      <c r="G59" s="177">
        <f>ROUND((F59/1000)*$C$59,2)</f>
        <v>0</v>
      </c>
      <c r="H59" s="159"/>
      <c r="I59" s="177">
        <f>ROUND((H59/1000)*$C$59,2)</f>
        <v>0</v>
      </c>
      <c r="J59" s="423"/>
      <c r="K59" s="423"/>
      <c r="L59" s="423"/>
      <c r="M59" s="423"/>
      <c r="N59" s="423"/>
      <c r="O59" s="423"/>
      <c r="P59" s="423"/>
      <c r="Q59" s="423"/>
      <c r="R59" s="423"/>
      <c r="S59" s="351"/>
    </row>
    <row r="60" spans="1:19" s="9" customFormat="1" ht="21.6" thickBot="1" x14ac:dyDescent="0.45">
      <c r="A60" s="4"/>
      <c r="B60" s="1"/>
      <c r="C60" s="447"/>
      <c r="D60" s="459" t="s">
        <v>252</v>
      </c>
      <c r="E60" s="284">
        <f>ROUND(SUM(E23:E59),2)</f>
        <v>0</v>
      </c>
      <c r="F60" s="285" t="str">
        <f>IF(E13="Multi Family Residence","Proposed Unit ECUs","Line Size ECUs")</f>
        <v>Line Size ECUs</v>
      </c>
      <c r="G60" s="292" t="str">
        <f>IF(OR(E13="Multi Family Residence",E13="Temp Irrigation"),ROUND(SUM(G23:G59),2),IF(E13="","",IF(E13=K45,L45,IF(E13=K46,L46,IF(E13=K47,L47,IF(E13=K48,L48,))))))</f>
        <v/>
      </c>
      <c r="H60" s="288"/>
      <c r="I60" s="287"/>
      <c r="J60" s="423"/>
      <c r="K60" s="423"/>
      <c r="L60" s="423"/>
      <c r="M60" s="423"/>
      <c r="N60" s="423"/>
      <c r="O60" s="423"/>
      <c r="P60" s="423"/>
      <c r="Q60" s="423"/>
      <c r="R60" s="423"/>
      <c r="S60" s="351"/>
    </row>
    <row r="61" spans="1:19" s="9" customFormat="1" ht="21.6" thickBot="1" x14ac:dyDescent="0.45">
      <c r="A61" s="353"/>
      <c r="B61" s="1"/>
      <c r="C61" s="458"/>
      <c r="D61" s="460" t="s">
        <v>255</v>
      </c>
      <c r="E61" s="464" t="str">
        <f>IF(E18=0,"Located on Water Bill",E18)</f>
        <v>Located on Water Bill</v>
      </c>
      <c r="F61" s="285" t="str">
        <f>IF(E13="Multi Family Residence","Proposed Acct ECUs","Proposed ECUs")</f>
        <v>Proposed ECUs</v>
      </c>
      <c r="G61" s="286">
        <f>IF(E13="Multi Family Residence",G60-E60+E61,ROUND(IF(G60="",0,(ROUND((IF(SUM(G23:G59)&lt;G60,G60,SUM(G23:G59))),2))),2))</f>
        <v>0</v>
      </c>
      <c r="H61" s="285" t="s">
        <v>32</v>
      </c>
      <c r="I61" s="286">
        <f>ROUND((SUM(I23:I59)),2)</f>
        <v>0</v>
      </c>
      <c r="J61" s="423"/>
      <c r="K61" s="423"/>
      <c r="L61" s="423"/>
      <c r="M61" s="423"/>
      <c r="N61" s="423"/>
      <c r="O61" s="423"/>
      <c r="P61" s="423"/>
      <c r="Q61" s="423"/>
      <c r="R61" s="423"/>
      <c r="S61" s="351"/>
    </row>
    <row r="62" spans="1:19" s="9" customFormat="1" ht="21" x14ac:dyDescent="0.4">
      <c r="A62" s="189"/>
      <c r="B62" s="423"/>
      <c r="D62" s="457"/>
      <c r="F62" s="461"/>
      <c r="G62" s="457"/>
      <c r="H62" s="457"/>
      <c r="I62" s="462" t="s">
        <v>258</v>
      </c>
      <c r="J62" s="423"/>
      <c r="K62" s="410"/>
      <c r="L62" s="423"/>
      <c r="M62" s="423"/>
      <c r="N62" s="423"/>
      <c r="O62" s="423"/>
      <c r="P62" s="423"/>
      <c r="Q62" s="423"/>
      <c r="R62" s="423"/>
      <c r="S62" s="351"/>
    </row>
    <row r="63" spans="1:19" s="9" customFormat="1" ht="21.6" thickBot="1" x14ac:dyDescent="0.45">
      <c r="A63" s="487"/>
      <c r="B63" s="487"/>
      <c r="C63" s="1"/>
      <c r="D63" s="1"/>
      <c r="E63" s="423"/>
      <c r="F63" s="423"/>
      <c r="G63" s="423"/>
      <c r="H63" s="1"/>
      <c r="I63" s="415"/>
      <c r="J63" s="423"/>
      <c r="K63" s="410"/>
      <c r="L63" s="423"/>
      <c r="M63" s="423"/>
      <c r="N63" s="423"/>
      <c r="O63" s="423"/>
      <c r="P63" s="423"/>
      <c r="Q63" s="423"/>
      <c r="R63" s="423"/>
      <c r="S63" s="351"/>
    </row>
    <row r="64" spans="1:19" s="9" customFormat="1" ht="31.05" customHeight="1" thickBot="1" x14ac:dyDescent="0.45">
      <c r="A64" s="485" t="s">
        <v>187</v>
      </c>
      <c r="B64" s="486"/>
      <c r="C64" s="1"/>
      <c r="D64" s="1"/>
      <c r="E64" s="497" t="s">
        <v>82</v>
      </c>
      <c r="F64" s="498"/>
      <c r="G64" s="499"/>
      <c r="H64" s="1"/>
      <c r="I64" s="415"/>
      <c r="J64" s="423"/>
      <c r="K64" s="399" t="s">
        <v>233</v>
      </c>
      <c r="L64" s="395"/>
      <c r="M64" s="395"/>
      <c r="N64" s="395"/>
      <c r="O64" s="395"/>
      <c r="P64" s="395"/>
      <c r="Q64" s="396"/>
      <c r="R64" s="396"/>
      <c r="S64" s="351"/>
    </row>
    <row r="65" spans="1:19" s="9" customFormat="1" ht="31.05" customHeight="1" thickBot="1" x14ac:dyDescent="0.75">
      <c r="A65" s="437" t="s">
        <v>88</v>
      </c>
      <c r="B65" s="479"/>
      <c r="C65" s="1"/>
      <c r="D65" s="1"/>
      <c r="E65" s="488"/>
      <c r="F65" s="489"/>
      <c r="G65" s="490"/>
      <c r="H65" s="354"/>
      <c r="I65" s="355"/>
      <c r="J65" s="423"/>
      <c r="K65" s="400" t="s">
        <v>234</v>
      </c>
      <c r="L65" s="397"/>
      <c r="M65" s="397"/>
      <c r="N65" s="397"/>
      <c r="O65" s="397"/>
      <c r="P65" s="397"/>
      <c r="Q65" s="398"/>
      <c r="R65" s="398"/>
      <c r="S65" s="351"/>
    </row>
    <row r="66" spans="1:19" s="9" customFormat="1" ht="21" x14ac:dyDescent="0.4">
      <c r="A66" s="435" t="s">
        <v>83</v>
      </c>
      <c r="B66" s="480" t="str">
        <f>IF($E$19="","",MID($E$19,2,1))</f>
        <v/>
      </c>
      <c r="C66" s="1"/>
      <c r="D66" s="1"/>
      <c r="E66" s="491"/>
      <c r="F66" s="492"/>
      <c r="G66" s="493"/>
      <c r="H66" s="410"/>
      <c r="I66" s="428"/>
      <c r="J66" s="423"/>
      <c r="K66" s="423"/>
      <c r="L66" s="423"/>
      <c r="M66" s="423"/>
      <c r="N66" s="423"/>
      <c r="O66" s="423"/>
      <c r="P66" s="423"/>
      <c r="Q66" s="423"/>
      <c r="R66" s="423"/>
      <c r="S66" s="351"/>
    </row>
    <row r="67" spans="1:19" s="9" customFormat="1" ht="21" x14ac:dyDescent="0.4">
      <c r="A67" s="435" t="s">
        <v>84</v>
      </c>
      <c r="B67" s="481" t="str">
        <f ca="1">IF(B66="","",OFFSET($S$9,B66,0))</f>
        <v/>
      </c>
      <c r="C67" s="1"/>
      <c r="D67" s="1"/>
      <c r="E67" s="491"/>
      <c r="F67" s="492"/>
      <c r="G67" s="493"/>
      <c r="H67" s="410"/>
      <c r="I67" s="428"/>
      <c r="J67" s="423"/>
      <c r="K67" s="423"/>
      <c r="L67" s="423"/>
      <c r="M67" s="423"/>
      <c r="N67" s="423"/>
      <c r="O67" s="423"/>
      <c r="P67" s="423"/>
      <c r="Q67" s="423"/>
      <c r="R67" s="423"/>
      <c r="S67" s="351"/>
    </row>
    <row r="68" spans="1:19" s="9" customFormat="1" ht="21" x14ac:dyDescent="0.4">
      <c r="A68" s="435" t="s">
        <v>85</v>
      </c>
      <c r="B68" s="482" t="str">
        <f>IF($E$18 = "","",$E$18)</f>
        <v/>
      </c>
      <c r="C68" s="415"/>
      <c r="D68" s="1"/>
      <c r="E68" s="491"/>
      <c r="F68" s="492"/>
      <c r="G68" s="493"/>
      <c r="H68" s="410"/>
      <c r="I68" s="428"/>
      <c r="J68" s="410"/>
      <c r="K68" s="423"/>
      <c r="L68" s="1"/>
      <c r="M68" s="423"/>
      <c r="N68" s="423"/>
      <c r="O68" s="423"/>
      <c r="P68" s="423"/>
      <c r="Q68" s="423"/>
      <c r="R68" s="423"/>
      <c r="S68" s="351"/>
    </row>
    <row r="69" spans="1:19" s="9" customFormat="1" ht="21" x14ac:dyDescent="0.4">
      <c r="A69" s="435" t="s">
        <v>86</v>
      </c>
      <c r="B69" s="463"/>
      <c r="C69" s="1"/>
      <c r="D69" s="1"/>
      <c r="E69" s="491"/>
      <c r="F69" s="492"/>
      <c r="G69" s="493"/>
      <c r="H69" s="429"/>
      <c r="I69" s="430"/>
      <c r="J69" s="410"/>
      <c r="K69" s="423"/>
      <c r="L69" s="1"/>
      <c r="M69" s="423"/>
      <c r="N69" s="423"/>
      <c r="O69" s="423"/>
      <c r="P69" s="423"/>
      <c r="Q69" s="423"/>
      <c r="R69" s="423"/>
      <c r="S69" s="351"/>
    </row>
    <row r="70" spans="1:19" ht="21" x14ac:dyDescent="0.4">
      <c r="A70" s="435" t="s">
        <v>89</v>
      </c>
      <c r="B70" s="483" t="str">
        <f>IF(B65="","",IF($G$61=0,"",IF(OR(B65="Substantial",B65="Temp Irrigation"),$G$61,$G$61-B68)))</f>
        <v/>
      </c>
      <c r="C70" s="1"/>
      <c r="D70" s="1"/>
      <c r="E70" s="491"/>
      <c r="F70" s="492"/>
      <c r="G70" s="493"/>
      <c r="H70" s="429"/>
      <c r="I70" s="430"/>
      <c r="J70" s="431"/>
      <c r="K70" s="423"/>
      <c r="L70" s="1"/>
      <c r="M70" s="1"/>
      <c r="N70" s="423"/>
      <c r="O70" s="1"/>
      <c r="P70" s="1"/>
      <c r="Q70" s="1"/>
      <c r="R70" s="1"/>
      <c r="S70" s="29"/>
    </row>
    <row r="71" spans="1:19" ht="21.6" thickBot="1" x14ac:dyDescent="0.45">
      <c r="A71" s="436" t="s">
        <v>87</v>
      </c>
      <c r="B71" s="484" t="str">
        <f>IF(G61=0,"",IF(B65="","",IF(B65="Substantial",B70*B67-B69,B70*B67)))</f>
        <v/>
      </c>
      <c r="D71" s="1"/>
      <c r="E71" s="494"/>
      <c r="F71" s="495"/>
      <c r="G71" s="496"/>
      <c r="H71" s="429"/>
      <c r="I71" s="430"/>
      <c r="J71" s="432"/>
      <c r="K71" s="423"/>
      <c r="L71" s="1"/>
      <c r="M71" s="1"/>
      <c r="N71" s="423"/>
      <c r="O71" s="1"/>
      <c r="P71" s="1"/>
      <c r="Q71" s="1"/>
      <c r="R71" s="1"/>
      <c r="S71" s="29"/>
    </row>
    <row r="72" spans="1:19" ht="21" x14ac:dyDescent="0.4">
      <c r="A72" s="4"/>
      <c r="B72" s="1"/>
      <c r="C72" s="1"/>
      <c r="D72" s="1"/>
      <c r="E72" s="1"/>
      <c r="F72" s="1"/>
      <c r="G72" s="415"/>
      <c r="H72" s="433"/>
      <c r="I72" s="434"/>
      <c r="J72" s="423"/>
      <c r="K72" s="423"/>
      <c r="L72" s="1"/>
      <c r="M72" s="1"/>
      <c r="N72" s="1"/>
      <c r="O72" s="1"/>
      <c r="P72" s="1"/>
      <c r="Q72" s="1"/>
      <c r="R72" s="1"/>
      <c r="S72" s="29"/>
    </row>
    <row r="73" spans="1:19" ht="21.6" thickBot="1" x14ac:dyDescent="0.45">
      <c r="A73" s="2"/>
      <c r="B73" s="3"/>
      <c r="C73" s="3"/>
      <c r="D73" s="3"/>
      <c r="E73" s="3"/>
      <c r="F73" s="3"/>
      <c r="G73" s="356"/>
      <c r="H73" s="363"/>
      <c r="I73" s="364"/>
      <c r="J73" s="347"/>
      <c r="K73" s="347"/>
      <c r="L73" s="3"/>
      <c r="M73" s="3"/>
      <c r="N73" s="3"/>
      <c r="O73" s="3"/>
      <c r="P73" s="3"/>
      <c r="Q73" s="3"/>
      <c r="R73" s="3"/>
      <c r="S73" s="30"/>
    </row>
    <row r="74" spans="1:19" ht="21" x14ac:dyDescent="0.4">
      <c r="J74" s="9"/>
      <c r="K74" s="9"/>
    </row>
    <row r="75" spans="1:19" ht="21" x14ac:dyDescent="0.4">
      <c r="J75" s="9"/>
      <c r="K75" s="9"/>
    </row>
    <row r="76" spans="1:19" ht="21" x14ac:dyDescent="0.4">
      <c r="J76" s="9"/>
      <c r="K76" s="9"/>
    </row>
    <row r="77" spans="1:19" ht="21" x14ac:dyDescent="0.4">
      <c r="J77" s="9"/>
      <c r="K77" s="9"/>
    </row>
    <row r="78" spans="1:19" ht="21" x14ac:dyDescent="0.4">
      <c r="J78" s="9"/>
      <c r="K78" s="9"/>
    </row>
    <row r="79" spans="1:19" ht="21" x14ac:dyDescent="0.4">
      <c r="J79" s="9"/>
      <c r="K79" s="9"/>
    </row>
    <row r="80" spans="1:19" ht="21" x14ac:dyDescent="0.4">
      <c r="J80" s="9"/>
      <c r="K80" s="9"/>
    </row>
    <row r="81" spans="10:11" ht="21" x14ac:dyDescent="0.4">
      <c r="J81" s="9"/>
      <c r="K81" s="9"/>
    </row>
    <row r="82" spans="10:11" ht="21" x14ac:dyDescent="0.4">
      <c r="J82" s="9"/>
      <c r="K82" s="9"/>
    </row>
    <row r="83" spans="10:11" ht="21" x14ac:dyDescent="0.4">
      <c r="J83" s="9"/>
      <c r="K83" s="9"/>
    </row>
    <row r="84" spans="10:11" ht="21" x14ac:dyDescent="0.4">
      <c r="J84" s="9"/>
    </row>
    <row r="85" spans="10:11" ht="21" x14ac:dyDescent="0.4">
      <c r="J85" s="9"/>
    </row>
    <row r="86" spans="10:11" ht="21" x14ac:dyDescent="0.4">
      <c r="J86" s="9"/>
    </row>
    <row r="100" ht="30.75" customHeight="1" x14ac:dyDescent="0.3"/>
    <row r="101" ht="53.25" customHeight="1" x14ac:dyDescent="0.3"/>
  </sheetData>
  <sheetProtection sheet="1"/>
  <mergeCells count="4">
    <mergeCell ref="A64:B64"/>
    <mergeCell ref="A63:B63"/>
    <mergeCell ref="E65:G71"/>
    <mergeCell ref="E64:G64"/>
  </mergeCells>
  <conditionalFormatting sqref="B15">
    <cfRule type="notContainsBlanks" dxfId="10" priority="12">
      <formula>LEN(TRIM(B15))&gt;0</formula>
    </cfRule>
    <cfRule type="containsBlanks" dxfId="9" priority="13">
      <formula>LEN(TRIM(B15))=0</formula>
    </cfRule>
  </conditionalFormatting>
  <conditionalFormatting sqref="C62:I62">
    <cfRule type="expression" dxfId="8" priority="1">
      <formula>$E$13="Multi Family Residence"</formula>
    </cfRule>
    <cfRule type="expression" dxfId="7" priority="3">
      <formula>$G$61&gt;4</formula>
    </cfRule>
  </conditionalFormatting>
  <conditionalFormatting sqref="E13">
    <cfRule type="notContainsBlanks" dxfId="5" priority="10">
      <formula>LEN(TRIM(E13))&gt;0</formula>
    </cfRule>
    <cfRule type="containsBlanks" dxfId="4" priority="14">
      <formula>LEN(TRIM(E13))=0</formula>
    </cfRule>
  </conditionalFormatting>
  <conditionalFormatting sqref="E19">
    <cfRule type="notContainsBlanks" dxfId="3" priority="7">
      <formula>LEN(TRIM(E19))&gt;0</formula>
    </cfRule>
    <cfRule type="containsBlanks" dxfId="2" priority="8">
      <formula>LEN(TRIM(E19))=0</formula>
    </cfRule>
  </conditionalFormatting>
  <dataValidations count="7">
    <dataValidation type="list" allowBlank="1" showInputMessage="1" showErrorMessage="1" sqref="E11" xr:uid="{45420527-4375-4F9A-9B17-564C653CDC4F}">
      <formula1>$M$25:$M$30</formula1>
    </dataValidation>
    <dataValidation type="list" allowBlank="1" showInputMessage="1" showErrorMessage="1" sqref="B19:B20 B17" xr:uid="{52A9D0F2-8AAE-4DD8-BDBE-7B5AC0ABDD0D}">
      <formula1>$O$27:$O$28</formula1>
    </dataValidation>
    <dataValidation type="list" allowBlank="1" showInputMessage="1" showErrorMessage="1" sqref="E12" xr:uid="{58768F3D-3B6F-43B0-9268-BCC94AFB7428}">
      <formula1>$O$29:$O$30</formula1>
    </dataValidation>
    <dataValidation type="list" allowBlank="1" showInputMessage="1" showErrorMessage="1" sqref="E14" xr:uid="{0DB51CDB-4F3B-4AD6-BFEF-964608034763}">
      <formula1>$K$45:$K$50</formula1>
    </dataValidation>
    <dataValidation type="list" allowBlank="1" showInputMessage="1" showErrorMessage="1" sqref="B65" xr:uid="{69E0EA39-BDA8-4A29-A336-5FF554424E56}">
      <formula1>$Q$27:$Q$29</formula1>
    </dataValidation>
    <dataValidation type="list" allowBlank="1" showInputMessage="1" showErrorMessage="1" sqref="E15:E16" xr:uid="{0097CC7A-5698-478B-91A5-17B7E3DB3826}">
      <formula1>$M$31:$M$37</formula1>
    </dataValidation>
    <dataValidation type="list" allowBlank="1" showInputMessage="1" showErrorMessage="1" sqref="E13" xr:uid="{87161A9A-0AEB-419B-8E40-8FA22AC0809B}">
      <formula1>$K$45:$K$51</formula1>
    </dataValidation>
  </dataValidations>
  <pageMargins left="0.7" right="0.7" top="0.75" bottom="0.75" header="0.3" footer="0.3"/>
  <pageSetup scale="24"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9" operator="containsText" id="{183EDD96-DC39-43BE-BA74-5373B75B5643}">
            <xm:f>NOT(ISERROR(SEARCH($K$50,E13)))</xm:f>
            <xm:f>$K$50</xm:f>
            <x14:dxf>
              <font>
                <b/>
                <i val="0"/>
              </font>
              <fill>
                <patternFill>
                  <bgColor theme="8" tint="0.79998168889431442"/>
                </patternFill>
              </fill>
              <border>
                <top style="thin">
                  <color auto="1"/>
                </top>
                <bottom style="thin">
                  <color auto="1"/>
                </bottom>
              </border>
            </x14:dxf>
          </x14:cfRule>
          <xm:sqref>E13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E2D11-9B96-4B9F-B724-D810A11E0744}">
  <sheetPr codeName="Sheet5">
    <pageSetUpPr fitToPage="1"/>
  </sheetPr>
  <dimension ref="A1:K72"/>
  <sheetViews>
    <sheetView showWhiteSpace="0" topLeftCell="A3" zoomScale="90" zoomScaleNormal="90" zoomScalePageLayoutView="50" workbookViewId="0">
      <selection activeCell="F44" sqref="F44"/>
    </sheetView>
  </sheetViews>
  <sheetFormatPr defaultColWidth="9.21875" defaultRowHeight="14.4" x14ac:dyDescent="0.3"/>
  <cols>
    <col min="1" max="1" width="3.21875" style="115" customWidth="1"/>
    <col min="2" max="2" width="27.77734375" style="79" customWidth="1"/>
    <col min="3" max="3" width="13" style="79" bestFit="1" customWidth="1"/>
    <col min="4" max="4" width="12.77734375" style="79" bestFit="1" customWidth="1"/>
    <col min="5" max="5" width="12.5546875" style="79" customWidth="1"/>
    <col min="6" max="6" width="28.5546875" style="79" customWidth="1"/>
    <col min="7" max="7" width="18" style="79" customWidth="1"/>
    <col min="8" max="8" width="25.21875" style="82" customWidth="1"/>
    <col min="9" max="9" width="3.21875" style="115" customWidth="1"/>
    <col min="10" max="10" width="5.21875" style="115" customWidth="1"/>
    <col min="11" max="11" width="9.21875" style="115"/>
    <col min="12" max="256" width="9.21875" style="79"/>
    <col min="257" max="257" width="2" style="79" customWidth="1"/>
    <col min="258" max="258" width="23.77734375" style="79" customWidth="1"/>
    <col min="259" max="259" width="13" style="79" bestFit="1" customWidth="1"/>
    <col min="260" max="260" width="12.77734375" style="79" bestFit="1" customWidth="1"/>
    <col min="261" max="261" width="12.5546875" style="79" customWidth="1"/>
    <col min="262" max="262" width="27.5546875" style="79" customWidth="1"/>
    <col min="263" max="263" width="18" style="79" customWidth="1"/>
    <col min="264" max="264" width="22.77734375" style="79" customWidth="1"/>
    <col min="265" max="265" width="2" style="79" customWidth="1"/>
    <col min="266" max="266" width="5.21875" style="79" customWidth="1"/>
    <col min="267" max="512" width="9.21875" style="79"/>
    <col min="513" max="513" width="2" style="79" customWidth="1"/>
    <col min="514" max="514" width="23.77734375" style="79" customWidth="1"/>
    <col min="515" max="515" width="13" style="79" bestFit="1" customWidth="1"/>
    <col min="516" max="516" width="12.77734375" style="79" bestFit="1" customWidth="1"/>
    <col min="517" max="517" width="12.5546875" style="79" customWidth="1"/>
    <col min="518" max="518" width="27.5546875" style="79" customWidth="1"/>
    <col min="519" max="519" width="18" style="79" customWidth="1"/>
    <col min="520" max="520" width="22.77734375" style="79" customWidth="1"/>
    <col min="521" max="521" width="2" style="79" customWidth="1"/>
    <col min="522" max="522" width="5.21875" style="79" customWidth="1"/>
    <col min="523" max="768" width="9.21875" style="79"/>
    <col min="769" max="769" width="2" style="79" customWidth="1"/>
    <col min="770" max="770" width="23.77734375" style="79" customWidth="1"/>
    <col min="771" max="771" width="13" style="79" bestFit="1" customWidth="1"/>
    <col min="772" max="772" width="12.77734375" style="79" bestFit="1" customWidth="1"/>
    <col min="773" max="773" width="12.5546875" style="79" customWidth="1"/>
    <col min="774" max="774" width="27.5546875" style="79" customWidth="1"/>
    <col min="775" max="775" width="18" style="79" customWidth="1"/>
    <col min="776" max="776" width="22.77734375" style="79" customWidth="1"/>
    <col min="777" max="777" width="2" style="79" customWidth="1"/>
    <col min="778" max="778" width="5.21875" style="79" customWidth="1"/>
    <col min="779" max="1024" width="9.21875" style="79"/>
    <col min="1025" max="1025" width="2" style="79" customWidth="1"/>
    <col min="1026" max="1026" width="23.77734375" style="79" customWidth="1"/>
    <col min="1027" max="1027" width="13" style="79" bestFit="1" customWidth="1"/>
    <col min="1028" max="1028" width="12.77734375" style="79" bestFit="1" customWidth="1"/>
    <col min="1029" max="1029" width="12.5546875" style="79" customWidth="1"/>
    <col min="1030" max="1030" width="27.5546875" style="79" customWidth="1"/>
    <col min="1031" max="1031" width="18" style="79" customWidth="1"/>
    <col min="1032" max="1032" width="22.77734375" style="79" customWidth="1"/>
    <col min="1033" max="1033" width="2" style="79" customWidth="1"/>
    <col min="1034" max="1034" width="5.21875" style="79" customWidth="1"/>
    <col min="1035" max="1280" width="9.21875" style="79"/>
    <col min="1281" max="1281" width="2" style="79" customWidth="1"/>
    <col min="1282" max="1282" width="23.77734375" style="79" customWidth="1"/>
    <col min="1283" max="1283" width="13" style="79" bestFit="1" customWidth="1"/>
    <col min="1284" max="1284" width="12.77734375" style="79" bestFit="1" customWidth="1"/>
    <col min="1285" max="1285" width="12.5546875" style="79" customWidth="1"/>
    <col min="1286" max="1286" width="27.5546875" style="79" customWidth="1"/>
    <col min="1287" max="1287" width="18" style="79" customWidth="1"/>
    <col min="1288" max="1288" width="22.77734375" style="79" customWidth="1"/>
    <col min="1289" max="1289" width="2" style="79" customWidth="1"/>
    <col min="1290" max="1290" width="5.21875" style="79" customWidth="1"/>
    <col min="1291" max="1536" width="9.21875" style="79"/>
    <col min="1537" max="1537" width="2" style="79" customWidth="1"/>
    <col min="1538" max="1538" width="23.77734375" style="79" customWidth="1"/>
    <col min="1539" max="1539" width="13" style="79" bestFit="1" customWidth="1"/>
    <col min="1540" max="1540" width="12.77734375" style="79" bestFit="1" customWidth="1"/>
    <col min="1541" max="1541" width="12.5546875" style="79" customWidth="1"/>
    <col min="1542" max="1542" width="27.5546875" style="79" customWidth="1"/>
    <col min="1543" max="1543" width="18" style="79" customWidth="1"/>
    <col min="1544" max="1544" width="22.77734375" style="79" customWidth="1"/>
    <col min="1545" max="1545" width="2" style="79" customWidth="1"/>
    <col min="1546" max="1546" width="5.21875" style="79" customWidth="1"/>
    <col min="1547" max="1792" width="9.21875" style="79"/>
    <col min="1793" max="1793" width="2" style="79" customWidth="1"/>
    <col min="1794" max="1794" width="23.77734375" style="79" customWidth="1"/>
    <col min="1795" max="1795" width="13" style="79" bestFit="1" customWidth="1"/>
    <col min="1796" max="1796" width="12.77734375" style="79" bestFit="1" customWidth="1"/>
    <col min="1797" max="1797" width="12.5546875" style="79" customWidth="1"/>
    <col min="1798" max="1798" width="27.5546875" style="79" customWidth="1"/>
    <col min="1799" max="1799" width="18" style="79" customWidth="1"/>
    <col min="1800" max="1800" width="22.77734375" style="79" customWidth="1"/>
    <col min="1801" max="1801" width="2" style="79" customWidth="1"/>
    <col min="1802" max="1802" width="5.21875" style="79" customWidth="1"/>
    <col min="1803" max="2048" width="9.21875" style="79"/>
    <col min="2049" max="2049" width="2" style="79" customWidth="1"/>
    <col min="2050" max="2050" width="23.77734375" style="79" customWidth="1"/>
    <col min="2051" max="2051" width="13" style="79" bestFit="1" customWidth="1"/>
    <col min="2052" max="2052" width="12.77734375" style="79" bestFit="1" customWidth="1"/>
    <col min="2053" max="2053" width="12.5546875" style="79" customWidth="1"/>
    <col min="2054" max="2054" width="27.5546875" style="79" customWidth="1"/>
    <col min="2055" max="2055" width="18" style="79" customWidth="1"/>
    <col min="2056" max="2056" width="22.77734375" style="79" customWidth="1"/>
    <col min="2057" max="2057" width="2" style="79" customWidth="1"/>
    <col min="2058" max="2058" width="5.21875" style="79" customWidth="1"/>
    <col min="2059" max="2304" width="9.21875" style="79"/>
    <col min="2305" max="2305" width="2" style="79" customWidth="1"/>
    <col min="2306" max="2306" width="23.77734375" style="79" customWidth="1"/>
    <col min="2307" max="2307" width="13" style="79" bestFit="1" customWidth="1"/>
    <col min="2308" max="2308" width="12.77734375" style="79" bestFit="1" customWidth="1"/>
    <col min="2309" max="2309" width="12.5546875" style="79" customWidth="1"/>
    <col min="2310" max="2310" width="27.5546875" style="79" customWidth="1"/>
    <col min="2311" max="2311" width="18" style="79" customWidth="1"/>
    <col min="2312" max="2312" width="22.77734375" style="79" customWidth="1"/>
    <col min="2313" max="2313" width="2" style="79" customWidth="1"/>
    <col min="2314" max="2314" width="5.21875" style="79" customWidth="1"/>
    <col min="2315" max="2560" width="9.21875" style="79"/>
    <col min="2561" max="2561" width="2" style="79" customWidth="1"/>
    <col min="2562" max="2562" width="23.77734375" style="79" customWidth="1"/>
    <col min="2563" max="2563" width="13" style="79" bestFit="1" customWidth="1"/>
    <col min="2564" max="2564" width="12.77734375" style="79" bestFit="1" customWidth="1"/>
    <col min="2565" max="2565" width="12.5546875" style="79" customWidth="1"/>
    <col min="2566" max="2566" width="27.5546875" style="79" customWidth="1"/>
    <col min="2567" max="2567" width="18" style="79" customWidth="1"/>
    <col min="2568" max="2568" width="22.77734375" style="79" customWidth="1"/>
    <col min="2569" max="2569" width="2" style="79" customWidth="1"/>
    <col min="2570" max="2570" width="5.21875" style="79" customWidth="1"/>
    <col min="2571" max="2816" width="9.21875" style="79"/>
    <col min="2817" max="2817" width="2" style="79" customWidth="1"/>
    <col min="2818" max="2818" width="23.77734375" style="79" customWidth="1"/>
    <col min="2819" max="2819" width="13" style="79" bestFit="1" customWidth="1"/>
    <col min="2820" max="2820" width="12.77734375" style="79" bestFit="1" customWidth="1"/>
    <col min="2821" max="2821" width="12.5546875" style="79" customWidth="1"/>
    <col min="2822" max="2822" width="27.5546875" style="79" customWidth="1"/>
    <col min="2823" max="2823" width="18" style="79" customWidth="1"/>
    <col min="2824" max="2824" width="22.77734375" style="79" customWidth="1"/>
    <col min="2825" max="2825" width="2" style="79" customWidth="1"/>
    <col min="2826" max="2826" width="5.21875" style="79" customWidth="1"/>
    <col min="2827" max="3072" width="9.21875" style="79"/>
    <col min="3073" max="3073" width="2" style="79" customWidth="1"/>
    <col min="3074" max="3074" width="23.77734375" style="79" customWidth="1"/>
    <col min="3075" max="3075" width="13" style="79" bestFit="1" customWidth="1"/>
    <col min="3076" max="3076" width="12.77734375" style="79" bestFit="1" customWidth="1"/>
    <col min="3077" max="3077" width="12.5546875" style="79" customWidth="1"/>
    <col min="3078" max="3078" width="27.5546875" style="79" customWidth="1"/>
    <col min="3079" max="3079" width="18" style="79" customWidth="1"/>
    <col min="3080" max="3080" width="22.77734375" style="79" customWidth="1"/>
    <col min="3081" max="3081" width="2" style="79" customWidth="1"/>
    <col min="3082" max="3082" width="5.21875" style="79" customWidth="1"/>
    <col min="3083" max="3328" width="9.21875" style="79"/>
    <col min="3329" max="3329" width="2" style="79" customWidth="1"/>
    <col min="3330" max="3330" width="23.77734375" style="79" customWidth="1"/>
    <col min="3331" max="3331" width="13" style="79" bestFit="1" customWidth="1"/>
    <col min="3332" max="3332" width="12.77734375" style="79" bestFit="1" customWidth="1"/>
    <col min="3333" max="3333" width="12.5546875" style="79" customWidth="1"/>
    <col min="3334" max="3334" width="27.5546875" style="79" customWidth="1"/>
    <col min="3335" max="3335" width="18" style="79" customWidth="1"/>
    <col min="3336" max="3336" width="22.77734375" style="79" customWidth="1"/>
    <col min="3337" max="3337" width="2" style="79" customWidth="1"/>
    <col min="3338" max="3338" width="5.21875" style="79" customWidth="1"/>
    <col min="3339" max="3584" width="9.21875" style="79"/>
    <col min="3585" max="3585" width="2" style="79" customWidth="1"/>
    <col min="3586" max="3586" width="23.77734375" style="79" customWidth="1"/>
    <col min="3587" max="3587" width="13" style="79" bestFit="1" customWidth="1"/>
    <col min="3588" max="3588" width="12.77734375" style="79" bestFit="1" customWidth="1"/>
    <col min="3589" max="3589" width="12.5546875" style="79" customWidth="1"/>
    <col min="3590" max="3590" width="27.5546875" style="79" customWidth="1"/>
    <col min="3591" max="3591" width="18" style="79" customWidth="1"/>
    <col min="3592" max="3592" width="22.77734375" style="79" customWidth="1"/>
    <col min="3593" max="3593" width="2" style="79" customWidth="1"/>
    <col min="3594" max="3594" width="5.21875" style="79" customWidth="1"/>
    <col min="3595" max="3840" width="9.21875" style="79"/>
    <col min="3841" max="3841" width="2" style="79" customWidth="1"/>
    <col min="3842" max="3842" width="23.77734375" style="79" customWidth="1"/>
    <col min="3843" max="3843" width="13" style="79" bestFit="1" customWidth="1"/>
    <col min="3844" max="3844" width="12.77734375" style="79" bestFit="1" customWidth="1"/>
    <col min="3845" max="3845" width="12.5546875" style="79" customWidth="1"/>
    <col min="3846" max="3846" width="27.5546875" style="79" customWidth="1"/>
    <col min="3847" max="3847" width="18" style="79" customWidth="1"/>
    <col min="3848" max="3848" width="22.77734375" style="79" customWidth="1"/>
    <col min="3849" max="3849" width="2" style="79" customWidth="1"/>
    <col min="3850" max="3850" width="5.21875" style="79" customWidth="1"/>
    <col min="3851" max="4096" width="9.21875" style="79"/>
    <col min="4097" max="4097" width="2" style="79" customWidth="1"/>
    <col min="4098" max="4098" width="23.77734375" style="79" customWidth="1"/>
    <col min="4099" max="4099" width="13" style="79" bestFit="1" customWidth="1"/>
    <col min="4100" max="4100" width="12.77734375" style="79" bestFit="1" customWidth="1"/>
    <col min="4101" max="4101" width="12.5546875" style="79" customWidth="1"/>
    <col min="4102" max="4102" width="27.5546875" style="79" customWidth="1"/>
    <col min="4103" max="4103" width="18" style="79" customWidth="1"/>
    <col min="4104" max="4104" width="22.77734375" style="79" customWidth="1"/>
    <col min="4105" max="4105" width="2" style="79" customWidth="1"/>
    <col min="4106" max="4106" width="5.21875" style="79" customWidth="1"/>
    <col min="4107" max="4352" width="9.21875" style="79"/>
    <col min="4353" max="4353" width="2" style="79" customWidth="1"/>
    <col min="4354" max="4354" width="23.77734375" style="79" customWidth="1"/>
    <col min="4355" max="4355" width="13" style="79" bestFit="1" customWidth="1"/>
    <col min="4356" max="4356" width="12.77734375" style="79" bestFit="1" customWidth="1"/>
    <col min="4357" max="4357" width="12.5546875" style="79" customWidth="1"/>
    <col min="4358" max="4358" width="27.5546875" style="79" customWidth="1"/>
    <col min="4359" max="4359" width="18" style="79" customWidth="1"/>
    <col min="4360" max="4360" width="22.77734375" style="79" customWidth="1"/>
    <col min="4361" max="4361" width="2" style="79" customWidth="1"/>
    <col min="4362" max="4362" width="5.21875" style="79" customWidth="1"/>
    <col min="4363" max="4608" width="9.21875" style="79"/>
    <col min="4609" max="4609" width="2" style="79" customWidth="1"/>
    <col min="4610" max="4610" width="23.77734375" style="79" customWidth="1"/>
    <col min="4611" max="4611" width="13" style="79" bestFit="1" customWidth="1"/>
    <col min="4612" max="4612" width="12.77734375" style="79" bestFit="1" customWidth="1"/>
    <col min="4613" max="4613" width="12.5546875" style="79" customWidth="1"/>
    <col min="4614" max="4614" width="27.5546875" style="79" customWidth="1"/>
    <col min="4615" max="4615" width="18" style="79" customWidth="1"/>
    <col min="4616" max="4616" width="22.77734375" style="79" customWidth="1"/>
    <col min="4617" max="4617" width="2" style="79" customWidth="1"/>
    <col min="4618" max="4618" width="5.21875" style="79" customWidth="1"/>
    <col min="4619" max="4864" width="9.21875" style="79"/>
    <col min="4865" max="4865" width="2" style="79" customWidth="1"/>
    <col min="4866" max="4866" width="23.77734375" style="79" customWidth="1"/>
    <col min="4867" max="4867" width="13" style="79" bestFit="1" customWidth="1"/>
    <col min="4868" max="4868" width="12.77734375" style="79" bestFit="1" customWidth="1"/>
    <col min="4869" max="4869" width="12.5546875" style="79" customWidth="1"/>
    <col min="4870" max="4870" width="27.5546875" style="79" customWidth="1"/>
    <col min="4871" max="4871" width="18" style="79" customWidth="1"/>
    <col min="4872" max="4872" width="22.77734375" style="79" customWidth="1"/>
    <col min="4873" max="4873" width="2" style="79" customWidth="1"/>
    <col min="4874" max="4874" width="5.21875" style="79" customWidth="1"/>
    <col min="4875" max="5120" width="9.21875" style="79"/>
    <col min="5121" max="5121" width="2" style="79" customWidth="1"/>
    <col min="5122" max="5122" width="23.77734375" style="79" customWidth="1"/>
    <col min="5123" max="5123" width="13" style="79" bestFit="1" customWidth="1"/>
    <col min="5124" max="5124" width="12.77734375" style="79" bestFit="1" customWidth="1"/>
    <col min="5125" max="5125" width="12.5546875" style="79" customWidth="1"/>
    <col min="5126" max="5126" width="27.5546875" style="79" customWidth="1"/>
    <col min="5127" max="5127" width="18" style="79" customWidth="1"/>
    <col min="5128" max="5128" width="22.77734375" style="79" customWidth="1"/>
    <col min="5129" max="5129" width="2" style="79" customWidth="1"/>
    <col min="5130" max="5130" width="5.21875" style="79" customWidth="1"/>
    <col min="5131" max="5376" width="9.21875" style="79"/>
    <col min="5377" max="5377" width="2" style="79" customWidth="1"/>
    <col min="5378" max="5378" width="23.77734375" style="79" customWidth="1"/>
    <col min="5379" max="5379" width="13" style="79" bestFit="1" customWidth="1"/>
    <col min="5380" max="5380" width="12.77734375" style="79" bestFit="1" customWidth="1"/>
    <col min="5381" max="5381" width="12.5546875" style="79" customWidth="1"/>
    <col min="5382" max="5382" width="27.5546875" style="79" customWidth="1"/>
    <col min="5383" max="5383" width="18" style="79" customWidth="1"/>
    <col min="5384" max="5384" width="22.77734375" style="79" customWidth="1"/>
    <col min="5385" max="5385" width="2" style="79" customWidth="1"/>
    <col min="5386" max="5386" width="5.21875" style="79" customWidth="1"/>
    <col min="5387" max="5632" width="9.21875" style="79"/>
    <col min="5633" max="5633" width="2" style="79" customWidth="1"/>
    <col min="5634" max="5634" width="23.77734375" style="79" customWidth="1"/>
    <col min="5635" max="5635" width="13" style="79" bestFit="1" customWidth="1"/>
    <col min="5636" max="5636" width="12.77734375" style="79" bestFit="1" customWidth="1"/>
    <col min="5637" max="5637" width="12.5546875" style="79" customWidth="1"/>
    <col min="5638" max="5638" width="27.5546875" style="79" customWidth="1"/>
    <col min="5639" max="5639" width="18" style="79" customWidth="1"/>
    <col min="5640" max="5640" width="22.77734375" style="79" customWidth="1"/>
    <col min="5641" max="5641" width="2" style="79" customWidth="1"/>
    <col min="5642" max="5642" width="5.21875" style="79" customWidth="1"/>
    <col min="5643" max="5888" width="9.21875" style="79"/>
    <col min="5889" max="5889" width="2" style="79" customWidth="1"/>
    <col min="5890" max="5890" width="23.77734375" style="79" customWidth="1"/>
    <col min="5891" max="5891" width="13" style="79" bestFit="1" customWidth="1"/>
    <col min="5892" max="5892" width="12.77734375" style="79" bestFit="1" customWidth="1"/>
    <col min="5893" max="5893" width="12.5546875" style="79" customWidth="1"/>
    <col min="5894" max="5894" width="27.5546875" style="79" customWidth="1"/>
    <col min="5895" max="5895" width="18" style="79" customWidth="1"/>
    <col min="5896" max="5896" width="22.77734375" style="79" customWidth="1"/>
    <col min="5897" max="5897" width="2" style="79" customWidth="1"/>
    <col min="5898" max="5898" width="5.21875" style="79" customWidth="1"/>
    <col min="5899" max="6144" width="9.21875" style="79"/>
    <col min="6145" max="6145" width="2" style="79" customWidth="1"/>
    <col min="6146" max="6146" width="23.77734375" style="79" customWidth="1"/>
    <col min="6147" max="6147" width="13" style="79" bestFit="1" customWidth="1"/>
    <col min="6148" max="6148" width="12.77734375" style="79" bestFit="1" customWidth="1"/>
    <col min="6149" max="6149" width="12.5546875" style="79" customWidth="1"/>
    <col min="6150" max="6150" width="27.5546875" style="79" customWidth="1"/>
    <col min="6151" max="6151" width="18" style="79" customWidth="1"/>
    <col min="6152" max="6152" width="22.77734375" style="79" customWidth="1"/>
    <col min="6153" max="6153" width="2" style="79" customWidth="1"/>
    <col min="6154" max="6154" width="5.21875" style="79" customWidth="1"/>
    <col min="6155" max="6400" width="9.21875" style="79"/>
    <col min="6401" max="6401" width="2" style="79" customWidth="1"/>
    <col min="6402" max="6402" width="23.77734375" style="79" customWidth="1"/>
    <col min="6403" max="6403" width="13" style="79" bestFit="1" customWidth="1"/>
    <col min="6404" max="6404" width="12.77734375" style="79" bestFit="1" customWidth="1"/>
    <col min="6405" max="6405" width="12.5546875" style="79" customWidth="1"/>
    <col min="6406" max="6406" width="27.5546875" style="79" customWidth="1"/>
    <col min="6407" max="6407" width="18" style="79" customWidth="1"/>
    <col min="6408" max="6408" width="22.77734375" style="79" customWidth="1"/>
    <col min="6409" max="6409" width="2" style="79" customWidth="1"/>
    <col min="6410" max="6410" width="5.21875" style="79" customWidth="1"/>
    <col min="6411" max="6656" width="9.21875" style="79"/>
    <col min="6657" max="6657" width="2" style="79" customWidth="1"/>
    <col min="6658" max="6658" width="23.77734375" style="79" customWidth="1"/>
    <col min="6659" max="6659" width="13" style="79" bestFit="1" customWidth="1"/>
    <col min="6660" max="6660" width="12.77734375" style="79" bestFit="1" customWidth="1"/>
    <col min="6661" max="6661" width="12.5546875" style="79" customWidth="1"/>
    <col min="6662" max="6662" width="27.5546875" style="79" customWidth="1"/>
    <col min="6663" max="6663" width="18" style="79" customWidth="1"/>
    <col min="6664" max="6664" width="22.77734375" style="79" customWidth="1"/>
    <col min="6665" max="6665" width="2" style="79" customWidth="1"/>
    <col min="6666" max="6666" width="5.21875" style="79" customWidth="1"/>
    <col min="6667" max="6912" width="9.21875" style="79"/>
    <col min="6913" max="6913" width="2" style="79" customWidth="1"/>
    <col min="6914" max="6914" width="23.77734375" style="79" customWidth="1"/>
    <col min="6915" max="6915" width="13" style="79" bestFit="1" customWidth="1"/>
    <col min="6916" max="6916" width="12.77734375" style="79" bestFit="1" customWidth="1"/>
    <col min="6917" max="6917" width="12.5546875" style="79" customWidth="1"/>
    <col min="6918" max="6918" width="27.5546875" style="79" customWidth="1"/>
    <col min="6919" max="6919" width="18" style="79" customWidth="1"/>
    <col min="6920" max="6920" width="22.77734375" style="79" customWidth="1"/>
    <col min="6921" max="6921" width="2" style="79" customWidth="1"/>
    <col min="6922" max="6922" width="5.21875" style="79" customWidth="1"/>
    <col min="6923" max="7168" width="9.21875" style="79"/>
    <col min="7169" max="7169" width="2" style="79" customWidth="1"/>
    <col min="7170" max="7170" width="23.77734375" style="79" customWidth="1"/>
    <col min="7171" max="7171" width="13" style="79" bestFit="1" customWidth="1"/>
    <col min="7172" max="7172" width="12.77734375" style="79" bestFit="1" customWidth="1"/>
    <col min="7173" max="7173" width="12.5546875" style="79" customWidth="1"/>
    <col min="7174" max="7174" width="27.5546875" style="79" customWidth="1"/>
    <col min="7175" max="7175" width="18" style="79" customWidth="1"/>
    <col min="7176" max="7176" width="22.77734375" style="79" customWidth="1"/>
    <col min="7177" max="7177" width="2" style="79" customWidth="1"/>
    <col min="7178" max="7178" width="5.21875" style="79" customWidth="1"/>
    <col min="7179" max="7424" width="9.21875" style="79"/>
    <col min="7425" max="7425" width="2" style="79" customWidth="1"/>
    <col min="7426" max="7426" width="23.77734375" style="79" customWidth="1"/>
    <col min="7427" max="7427" width="13" style="79" bestFit="1" customWidth="1"/>
    <col min="7428" max="7428" width="12.77734375" style="79" bestFit="1" customWidth="1"/>
    <col min="7429" max="7429" width="12.5546875" style="79" customWidth="1"/>
    <col min="7430" max="7430" width="27.5546875" style="79" customWidth="1"/>
    <col min="7431" max="7431" width="18" style="79" customWidth="1"/>
    <col min="7432" max="7432" width="22.77734375" style="79" customWidth="1"/>
    <col min="7433" max="7433" width="2" style="79" customWidth="1"/>
    <col min="7434" max="7434" width="5.21875" style="79" customWidth="1"/>
    <col min="7435" max="7680" width="9.21875" style="79"/>
    <col min="7681" max="7681" width="2" style="79" customWidth="1"/>
    <col min="7682" max="7682" width="23.77734375" style="79" customWidth="1"/>
    <col min="7683" max="7683" width="13" style="79" bestFit="1" customWidth="1"/>
    <col min="7684" max="7684" width="12.77734375" style="79" bestFit="1" customWidth="1"/>
    <col min="7685" max="7685" width="12.5546875" style="79" customWidth="1"/>
    <col min="7686" max="7686" width="27.5546875" style="79" customWidth="1"/>
    <col min="7687" max="7687" width="18" style="79" customWidth="1"/>
    <col min="7688" max="7688" width="22.77734375" style="79" customWidth="1"/>
    <col min="7689" max="7689" width="2" style="79" customWidth="1"/>
    <col min="7690" max="7690" width="5.21875" style="79" customWidth="1"/>
    <col min="7691" max="7936" width="9.21875" style="79"/>
    <col min="7937" max="7937" width="2" style="79" customWidth="1"/>
    <col min="7938" max="7938" width="23.77734375" style="79" customWidth="1"/>
    <col min="7939" max="7939" width="13" style="79" bestFit="1" customWidth="1"/>
    <col min="7940" max="7940" width="12.77734375" style="79" bestFit="1" customWidth="1"/>
    <col min="7941" max="7941" width="12.5546875" style="79" customWidth="1"/>
    <col min="7942" max="7942" width="27.5546875" style="79" customWidth="1"/>
    <col min="7943" max="7943" width="18" style="79" customWidth="1"/>
    <col min="7944" max="7944" width="22.77734375" style="79" customWidth="1"/>
    <col min="7945" max="7945" width="2" style="79" customWidth="1"/>
    <col min="7946" max="7946" width="5.21875" style="79" customWidth="1"/>
    <col min="7947" max="8192" width="9.21875" style="79"/>
    <col min="8193" max="8193" width="2" style="79" customWidth="1"/>
    <col min="8194" max="8194" width="23.77734375" style="79" customWidth="1"/>
    <col min="8195" max="8195" width="13" style="79" bestFit="1" customWidth="1"/>
    <col min="8196" max="8196" width="12.77734375" style="79" bestFit="1" customWidth="1"/>
    <col min="8197" max="8197" width="12.5546875" style="79" customWidth="1"/>
    <col min="8198" max="8198" width="27.5546875" style="79" customWidth="1"/>
    <col min="8199" max="8199" width="18" style="79" customWidth="1"/>
    <col min="8200" max="8200" width="22.77734375" style="79" customWidth="1"/>
    <col min="8201" max="8201" width="2" style="79" customWidth="1"/>
    <col min="8202" max="8202" width="5.21875" style="79" customWidth="1"/>
    <col min="8203" max="8448" width="9.21875" style="79"/>
    <col min="8449" max="8449" width="2" style="79" customWidth="1"/>
    <col min="8450" max="8450" width="23.77734375" style="79" customWidth="1"/>
    <col min="8451" max="8451" width="13" style="79" bestFit="1" customWidth="1"/>
    <col min="8452" max="8452" width="12.77734375" style="79" bestFit="1" customWidth="1"/>
    <col min="8453" max="8453" width="12.5546875" style="79" customWidth="1"/>
    <col min="8454" max="8454" width="27.5546875" style="79" customWidth="1"/>
    <col min="8455" max="8455" width="18" style="79" customWidth="1"/>
    <col min="8456" max="8456" width="22.77734375" style="79" customWidth="1"/>
    <col min="8457" max="8457" width="2" style="79" customWidth="1"/>
    <col min="8458" max="8458" width="5.21875" style="79" customWidth="1"/>
    <col min="8459" max="8704" width="9.21875" style="79"/>
    <col min="8705" max="8705" width="2" style="79" customWidth="1"/>
    <col min="8706" max="8706" width="23.77734375" style="79" customWidth="1"/>
    <col min="8707" max="8707" width="13" style="79" bestFit="1" customWidth="1"/>
    <col min="8708" max="8708" width="12.77734375" style="79" bestFit="1" customWidth="1"/>
    <col min="8709" max="8709" width="12.5546875" style="79" customWidth="1"/>
    <col min="8710" max="8710" width="27.5546875" style="79" customWidth="1"/>
    <col min="8711" max="8711" width="18" style="79" customWidth="1"/>
    <col min="8712" max="8712" width="22.77734375" style="79" customWidth="1"/>
    <col min="8713" max="8713" width="2" style="79" customWidth="1"/>
    <col min="8714" max="8714" width="5.21875" style="79" customWidth="1"/>
    <col min="8715" max="8960" width="9.21875" style="79"/>
    <col min="8961" max="8961" width="2" style="79" customWidth="1"/>
    <col min="8962" max="8962" width="23.77734375" style="79" customWidth="1"/>
    <col min="8963" max="8963" width="13" style="79" bestFit="1" customWidth="1"/>
    <col min="8964" max="8964" width="12.77734375" style="79" bestFit="1" customWidth="1"/>
    <col min="8965" max="8965" width="12.5546875" style="79" customWidth="1"/>
    <col min="8966" max="8966" width="27.5546875" style="79" customWidth="1"/>
    <col min="8967" max="8967" width="18" style="79" customWidth="1"/>
    <col min="8968" max="8968" width="22.77734375" style="79" customWidth="1"/>
    <col min="8969" max="8969" width="2" style="79" customWidth="1"/>
    <col min="8970" max="8970" width="5.21875" style="79" customWidth="1"/>
    <col min="8971" max="9216" width="9.21875" style="79"/>
    <col min="9217" max="9217" width="2" style="79" customWidth="1"/>
    <col min="9218" max="9218" width="23.77734375" style="79" customWidth="1"/>
    <col min="9219" max="9219" width="13" style="79" bestFit="1" customWidth="1"/>
    <col min="9220" max="9220" width="12.77734375" style="79" bestFit="1" customWidth="1"/>
    <col min="9221" max="9221" width="12.5546875" style="79" customWidth="1"/>
    <col min="9222" max="9222" width="27.5546875" style="79" customWidth="1"/>
    <col min="9223" max="9223" width="18" style="79" customWidth="1"/>
    <col min="9224" max="9224" width="22.77734375" style="79" customWidth="1"/>
    <col min="9225" max="9225" width="2" style="79" customWidth="1"/>
    <col min="9226" max="9226" width="5.21875" style="79" customWidth="1"/>
    <col min="9227" max="9472" width="9.21875" style="79"/>
    <col min="9473" max="9473" width="2" style="79" customWidth="1"/>
    <col min="9474" max="9474" width="23.77734375" style="79" customWidth="1"/>
    <col min="9475" max="9475" width="13" style="79" bestFit="1" customWidth="1"/>
    <col min="9476" max="9476" width="12.77734375" style="79" bestFit="1" customWidth="1"/>
    <col min="9477" max="9477" width="12.5546875" style="79" customWidth="1"/>
    <col min="9478" max="9478" width="27.5546875" style="79" customWidth="1"/>
    <col min="9479" max="9479" width="18" style="79" customWidth="1"/>
    <col min="9480" max="9480" width="22.77734375" style="79" customWidth="1"/>
    <col min="9481" max="9481" width="2" style="79" customWidth="1"/>
    <col min="9482" max="9482" width="5.21875" style="79" customWidth="1"/>
    <col min="9483" max="9728" width="9.21875" style="79"/>
    <col min="9729" max="9729" width="2" style="79" customWidth="1"/>
    <col min="9730" max="9730" width="23.77734375" style="79" customWidth="1"/>
    <col min="9731" max="9731" width="13" style="79" bestFit="1" customWidth="1"/>
    <col min="9732" max="9732" width="12.77734375" style="79" bestFit="1" customWidth="1"/>
    <col min="9733" max="9733" width="12.5546875" style="79" customWidth="1"/>
    <col min="9734" max="9734" width="27.5546875" style="79" customWidth="1"/>
    <col min="9735" max="9735" width="18" style="79" customWidth="1"/>
    <col min="9736" max="9736" width="22.77734375" style="79" customWidth="1"/>
    <col min="9737" max="9737" width="2" style="79" customWidth="1"/>
    <col min="9738" max="9738" width="5.21875" style="79" customWidth="1"/>
    <col min="9739" max="9984" width="9.21875" style="79"/>
    <col min="9985" max="9985" width="2" style="79" customWidth="1"/>
    <col min="9986" max="9986" width="23.77734375" style="79" customWidth="1"/>
    <col min="9987" max="9987" width="13" style="79" bestFit="1" customWidth="1"/>
    <col min="9988" max="9988" width="12.77734375" style="79" bestFit="1" customWidth="1"/>
    <col min="9989" max="9989" width="12.5546875" style="79" customWidth="1"/>
    <col min="9990" max="9990" width="27.5546875" style="79" customWidth="1"/>
    <col min="9991" max="9991" width="18" style="79" customWidth="1"/>
    <col min="9992" max="9992" width="22.77734375" style="79" customWidth="1"/>
    <col min="9993" max="9993" width="2" style="79" customWidth="1"/>
    <col min="9994" max="9994" width="5.21875" style="79" customWidth="1"/>
    <col min="9995" max="10240" width="9.21875" style="79"/>
    <col min="10241" max="10241" width="2" style="79" customWidth="1"/>
    <col min="10242" max="10242" width="23.77734375" style="79" customWidth="1"/>
    <col min="10243" max="10243" width="13" style="79" bestFit="1" customWidth="1"/>
    <col min="10244" max="10244" width="12.77734375" style="79" bestFit="1" customWidth="1"/>
    <col min="10245" max="10245" width="12.5546875" style="79" customWidth="1"/>
    <col min="10246" max="10246" width="27.5546875" style="79" customWidth="1"/>
    <col min="10247" max="10247" width="18" style="79" customWidth="1"/>
    <col min="10248" max="10248" width="22.77734375" style="79" customWidth="1"/>
    <col min="10249" max="10249" width="2" style="79" customWidth="1"/>
    <col min="10250" max="10250" width="5.21875" style="79" customWidth="1"/>
    <col min="10251" max="10496" width="9.21875" style="79"/>
    <col min="10497" max="10497" width="2" style="79" customWidth="1"/>
    <col min="10498" max="10498" width="23.77734375" style="79" customWidth="1"/>
    <col min="10499" max="10499" width="13" style="79" bestFit="1" customWidth="1"/>
    <col min="10500" max="10500" width="12.77734375" style="79" bestFit="1" customWidth="1"/>
    <col min="10501" max="10501" width="12.5546875" style="79" customWidth="1"/>
    <col min="10502" max="10502" width="27.5546875" style="79" customWidth="1"/>
    <col min="10503" max="10503" width="18" style="79" customWidth="1"/>
    <col min="10504" max="10504" width="22.77734375" style="79" customWidth="1"/>
    <col min="10505" max="10505" width="2" style="79" customWidth="1"/>
    <col min="10506" max="10506" width="5.21875" style="79" customWidth="1"/>
    <col min="10507" max="10752" width="9.21875" style="79"/>
    <col min="10753" max="10753" width="2" style="79" customWidth="1"/>
    <col min="10754" max="10754" width="23.77734375" style="79" customWidth="1"/>
    <col min="10755" max="10755" width="13" style="79" bestFit="1" customWidth="1"/>
    <col min="10756" max="10756" width="12.77734375" style="79" bestFit="1" customWidth="1"/>
    <col min="10757" max="10757" width="12.5546875" style="79" customWidth="1"/>
    <col min="10758" max="10758" width="27.5546875" style="79" customWidth="1"/>
    <col min="10759" max="10759" width="18" style="79" customWidth="1"/>
    <col min="10760" max="10760" width="22.77734375" style="79" customWidth="1"/>
    <col min="10761" max="10761" width="2" style="79" customWidth="1"/>
    <col min="10762" max="10762" width="5.21875" style="79" customWidth="1"/>
    <col min="10763" max="11008" width="9.21875" style="79"/>
    <col min="11009" max="11009" width="2" style="79" customWidth="1"/>
    <col min="11010" max="11010" width="23.77734375" style="79" customWidth="1"/>
    <col min="11011" max="11011" width="13" style="79" bestFit="1" customWidth="1"/>
    <col min="11012" max="11012" width="12.77734375" style="79" bestFit="1" customWidth="1"/>
    <col min="11013" max="11013" width="12.5546875" style="79" customWidth="1"/>
    <col min="11014" max="11014" width="27.5546875" style="79" customWidth="1"/>
    <col min="11015" max="11015" width="18" style="79" customWidth="1"/>
    <col min="11016" max="11016" width="22.77734375" style="79" customWidth="1"/>
    <col min="11017" max="11017" width="2" style="79" customWidth="1"/>
    <col min="11018" max="11018" width="5.21875" style="79" customWidth="1"/>
    <col min="11019" max="11264" width="9.21875" style="79"/>
    <col min="11265" max="11265" width="2" style="79" customWidth="1"/>
    <col min="11266" max="11266" width="23.77734375" style="79" customWidth="1"/>
    <col min="11267" max="11267" width="13" style="79" bestFit="1" customWidth="1"/>
    <col min="11268" max="11268" width="12.77734375" style="79" bestFit="1" customWidth="1"/>
    <col min="11269" max="11269" width="12.5546875" style="79" customWidth="1"/>
    <col min="11270" max="11270" width="27.5546875" style="79" customWidth="1"/>
    <col min="11271" max="11271" width="18" style="79" customWidth="1"/>
    <col min="11272" max="11272" width="22.77734375" style="79" customWidth="1"/>
    <col min="11273" max="11273" width="2" style="79" customWidth="1"/>
    <col min="11274" max="11274" width="5.21875" style="79" customWidth="1"/>
    <col min="11275" max="11520" width="9.21875" style="79"/>
    <col min="11521" max="11521" width="2" style="79" customWidth="1"/>
    <col min="11522" max="11522" width="23.77734375" style="79" customWidth="1"/>
    <col min="11523" max="11523" width="13" style="79" bestFit="1" customWidth="1"/>
    <col min="11524" max="11524" width="12.77734375" style="79" bestFit="1" customWidth="1"/>
    <col min="11525" max="11525" width="12.5546875" style="79" customWidth="1"/>
    <col min="11526" max="11526" width="27.5546875" style="79" customWidth="1"/>
    <col min="11527" max="11527" width="18" style="79" customWidth="1"/>
    <col min="11528" max="11528" width="22.77734375" style="79" customWidth="1"/>
    <col min="11529" max="11529" width="2" style="79" customWidth="1"/>
    <col min="11530" max="11530" width="5.21875" style="79" customWidth="1"/>
    <col min="11531" max="11776" width="9.21875" style="79"/>
    <col min="11777" max="11777" width="2" style="79" customWidth="1"/>
    <col min="11778" max="11778" width="23.77734375" style="79" customWidth="1"/>
    <col min="11779" max="11779" width="13" style="79" bestFit="1" customWidth="1"/>
    <col min="11780" max="11780" width="12.77734375" style="79" bestFit="1" customWidth="1"/>
    <col min="11781" max="11781" width="12.5546875" style="79" customWidth="1"/>
    <col min="11782" max="11782" width="27.5546875" style="79" customWidth="1"/>
    <col min="11783" max="11783" width="18" style="79" customWidth="1"/>
    <col min="11784" max="11784" width="22.77734375" style="79" customWidth="1"/>
    <col min="11785" max="11785" width="2" style="79" customWidth="1"/>
    <col min="11786" max="11786" width="5.21875" style="79" customWidth="1"/>
    <col min="11787" max="12032" width="9.21875" style="79"/>
    <col min="12033" max="12033" width="2" style="79" customWidth="1"/>
    <col min="12034" max="12034" width="23.77734375" style="79" customWidth="1"/>
    <col min="12035" max="12035" width="13" style="79" bestFit="1" customWidth="1"/>
    <col min="12036" max="12036" width="12.77734375" style="79" bestFit="1" customWidth="1"/>
    <col min="12037" max="12037" width="12.5546875" style="79" customWidth="1"/>
    <col min="12038" max="12038" width="27.5546875" style="79" customWidth="1"/>
    <col min="12039" max="12039" width="18" style="79" customWidth="1"/>
    <col min="12040" max="12040" width="22.77734375" style="79" customWidth="1"/>
    <col min="12041" max="12041" width="2" style="79" customWidth="1"/>
    <col min="12042" max="12042" width="5.21875" style="79" customWidth="1"/>
    <col min="12043" max="12288" width="9.21875" style="79"/>
    <col min="12289" max="12289" width="2" style="79" customWidth="1"/>
    <col min="12290" max="12290" width="23.77734375" style="79" customWidth="1"/>
    <col min="12291" max="12291" width="13" style="79" bestFit="1" customWidth="1"/>
    <col min="12292" max="12292" width="12.77734375" style="79" bestFit="1" customWidth="1"/>
    <col min="12293" max="12293" width="12.5546875" style="79" customWidth="1"/>
    <col min="12294" max="12294" width="27.5546875" style="79" customWidth="1"/>
    <col min="12295" max="12295" width="18" style="79" customWidth="1"/>
    <col min="12296" max="12296" width="22.77734375" style="79" customWidth="1"/>
    <col min="12297" max="12297" width="2" style="79" customWidth="1"/>
    <col min="12298" max="12298" width="5.21875" style="79" customWidth="1"/>
    <col min="12299" max="12544" width="9.21875" style="79"/>
    <col min="12545" max="12545" width="2" style="79" customWidth="1"/>
    <col min="12546" max="12546" width="23.77734375" style="79" customWidth="1"/>
    <col min="12547" max="12547" width="13" style="79" bestFit="1" customWidth="1"/>
    <col min="12548" max="12548" width="12.77734375" style="79" bestFit="1" customWidth="1"/>
    <col min="12549" max="12549" width="12.5546875" style="79" customWidth="1"/>
    <col min="12550" max="12550" width="27.5546875" style="79" customWidth="1"/>
    <col min="12551" max="12551" width="18" style="79" customWidth="1"/>
    <col min="12552" max="12552" width="22.77734375" style="79" customWidth="1"/>
    <col min="12553" max="12553" width="2" style="79" customWidth="1"/>
    <col min="12554" max="12554" width="5.21875" style="79" customWidth="1"/>
    <col min="12555" max="12800" width="9.21875" style="79"/>
    <col min="12801" max="12801" width="2" style="79" customWidth="1"/>
    <col min="12802" max="12802" width="23.77734375" style="79" customWidth="1"/>
    <col min="12803" max="12803" width="13" style="79" bestFit="1" customWidth="1"/>
    <col min="12804" max="12804" width="12.77734375" style="79" bestFit="1" customWidth="1"/>
    <col min="12805" max="12805" width="12.5546875" style="79" customWidth="1"/>
    <col min="12806" max="12806" width="27.5546875" style="79" customWidth="1"/>
    <col min="12807" max="12807" width="18" style="79" customWidth="1"/>
    <col min="12808" max="12808" width="22.77734375" style="79" customWidth="1"/>
    <col min="12809" max="12809" width="2" style="79" customWidth="1"/>
    <col min="12810" max="12810" width="5.21875" style="79" customWidth="1"/>
    <col min="12811" max="13056" width="9.21875" style="79"/>
    <col min="13057" max="13057" width="2" style="79" customWidth="1"/>
    <col min="13058" max="13058" width="23.77734375" style="79" customWidth="1"/>
    <col min="13059" max="13059" width="13" style="79" bestFit="1" customWidth="1"/>
    <col min="13060" max="13060" width="12.77734375" style="79" bestFit="1" customWidth="1"/>
    <col min="13061" max="13061" width="12.5546875" style="79" customWidth="1"/>
    <col min="13062" max="13062" width="27.5546875" style="79" customWidth="1"/>
    <col min="13063" max="13063" width="18" style="79" customWidth="1"/>
    <col min="13064" max="13064" width="22.77734375" style="79" customWidth="1"/>
    <col min="13065" max="13065" width="2" style="79" customWidth="1"/>
    <col min="13066" max="13066" width="5.21875" style="79" customWidth="1"/>
    <col min="13067" max="13312" width="9.21875" style="79"/>
    <col min="13313" max="13313" width="2" style="79" customWidth="1"/>
    <col min="13314" max="13314" width="23.77734375" style="79" customWidth="1"/>
    <col min="13315" max="13315" width="13" style="79" bestFit="1" customWidth="1"/>
    <col min="13316" max="13316" width="12.77734375" style="79" bestFit="1" customWidth="1"/>
    <col min="13317" max="13317" width="12.5546875" style="79" customWidth="1"/>
    <col min="13318" max="13318" width="27.5546875" style="79" customWidth="1"/>
    <col min="13319" max="13319" width="18" style="79" customWidth="1"/>
    <col min="13320" max="13320" width="22.77734375" style="79" customWidth="1"/>
    <col min="13321" max="13321" width="2" style="79" customWidth="1"/>
    <col min="13322" max="13322" width="5.21875" style="79" customWidth="1"/>
    <col min="13323" max="13568" width="9.21875" style="79"/>
    <col min="13569" max="13569" width="2" style="79" customWidth="1"/>
    <col min="13570" max="13570" width="23.77734375" style="79" customWidth="1"/>
    <col min="13571" max="13571" width="13" style="79" bestFit="1" customWidth="1"/>
    <col min="13572" max="13572" width="12.77734375" style="79" bestFit="1" customWidth="1"/>
    <col min="13573" max="13573" width="12.5546875" style="79" customWidth="1"/>
    <col min="13574" max="13574" width="27.5546875" style="79" customWidth="1"/>
    <col min="13575" max="13575" width="18" style="79" customWidth="1"/>
    <col min="13576" max="13576" width="22.77734375" style="79" customWidth="1"/>
    <col min="13577" max="13577" width="2" style="79" customWidth="1"/>
    <col min="13578" max="13578" width="5.21875" style="79" customWidth="1"/>
    <col min="13579" max="13824" width="9.21875" style="79"/>
    <col min="13825" max="13825" width="2" style="79" customWidth="1"/>
    <col min="13826" max="13826" width="23.77734375" style="79" customWidth="1"/>
    <col min="13827" max="13827" width="13" style="79" bestFit="1" customWidth="1"/>
    <col min="13828" max="13828" width="12.77734375" style="79" bestFit="1" customWidth="1"/>
    <col min="13829" max="13829" width="12.5546875" style="79" customWidth="1"/>
    <col min="13830" max="13830" width="27.5546875" style="79" customWidth="1"/>
    <col min="13831" max="13831" width="18" style="79" customWidth="1"/>
    <col min="13832" max="13832" width="22.77734375" style="79" customWidth="1"/>
    <col min="13833" max="13833" width="2" style="79" customWidth="1"/>
    <col min="13834" max="13834" width="5.21875" style="79" customWidth="1"/>
    <col min="13835" max="14080" width="9.21875" style="79"/>
    <col min="14081" max="14081" width="2" style="79" customWidth="1"/>
    <col min="14082" max="14082" width="23.77734375" style="79" customWidth="1"/>
    <col min="14083" max="14083" width="13" style="79" bestFit="1" customWidth="1"/>
    <col min="14084" max="14084" width="12.77734375" style="79" bestFit="1" customWidth="1"/>
    <col min="14085" max="14085" width="12.5546875" style="79" customWidth="1"/>
    <col min="14086" max="14086" width="27.5546875" style="79" customWidth="1"/>
    <col min="14087" max="14087" width="18" style="79" customWidth="1"/>
    <col min="14088" max="14088" width="22.77734375" style="79" customWidth="1"/>
    <col min="14089" max="14089" width="2" style="79" customWidth="1"/>
    <col min="14090" max="14090" width="5.21875" style="79" customWidth="1"/>
    <col min="14091" max="14336" width="9.21875" style="79"/>
    <col min="14337" max="14337" width="2" style="79" customWidth="1"/>
    <col min="14338" max="14338" width="23.77734375" style="79" customWidth="1"/>
    <col min="14339" max="14339" width="13" style="79" bestFit="1" customWidth="1"/>
    <col min="14340" max="14340" width="12.77734375" style="79" bestFit="1" customWidth="1"/>
    <col min="14341" max="14341" width="12.5546875" style="79" customWidth="1"/>
    <col min="14342" max="14342" width="27.5546875" style="79" customWidth="1"/>
    <col min="14343" max="14343" width="18" style="79" customWidth="1"/>
    <col min="14344" max="14344" width="22.77734375" style="79" customWidth="1"/>
    <col min="14345" max="14345" width="2" style="79" customWidth="1"/>
    <col min="14346" max="14346" width="5.21875" style="79" customWidth="1"/>
    <col min="14347" max="14592" width="9.21875" style="79"/>
    <col min="14593" max="14593" width="2" style="79" customWidth="1"/>
    <col min="14594" max="14594" width="23.77734375" style="79" customWidth="1"/>
    <col min="14595" max="14595" width="13" style="79" bestFit="1" customWidth="1"/>
    <col min="14596" max="14596" width="12.77734375" style="79" bestFit="1" customWidth="1"/>
    <col min="14597" max="14597" width="12.5546875" style="79" customWidth="1"/>
    <col min="14598" max="14598" width="27.5546875" style="79" customWidth="1"/>
    <col min="14599" max="14599" width="18" style="79" customWidth="1"/>
    <col min="14600" max="14600" width="22.77734375" style="79" customWidth="1"/>
    <col min="14601" max="14601" width="2" style="79" customWidth="1"/>
    <col min="14602" max="14602" width="5.21875" style="79" customWidth="1"/>
    <col min="14603" max="14848" width="9.21875" style="79"/>
    <col min="14849" max="14849" width="2" style="79" customWidth="1"/>
    <col min="14850" max="14850" width="23.77734375" style="79" customWidth="1"/>
    <col min="14851" max="14851" width="13" style="79" bestFit="1" customWidth="1"/>
    <col min="14852" max="14852" width="12.77734375" style="79" bestFit="1" customWidth="1"/>
    <col min="14853" max="14853" width="12.5546875" style="79" customWidth="1"/>
    <col min="14854" max="14854" width="27.5546875" style="79" customWidth="1"/>
    <col min="14855" max="14855" width="18" style="79" customWidth="1"/>
    <col min="14856" max="14856" width="22.77734375" style="79" customWidth="1"/>
    <col min="14857" max="14857" width="2" style="79" customWidth="1"/>
    <col min="14858" max="14858" width="5.21875" style="79" customWidth="1"/>
    <col min="14859" max="15104" width="9.21875" style="79"/>
    <col min="15105" max="15105" width="2" style="79" customWidth="1"/>
    <col min="15106" max="15106" width="23.77734375" style="79" customWidth="1"/>
    <col min="15107" max="15107" width="13" style="79" bestFit="1" customWidth="1"/>
    <col min="15108" max="15108" width="12.77734375" style="79" bestFit="1" customWidth="1"/>
    <col min="15109" max="15109" width="12.5546875" style="79" customWidth="1"/>
    <col min="15110" max="15110" width="27.5546875" style="79" customWidth="1"/>
    <col min="15111" max="15111" width="18" style="79" customWidth="1"/>
    <col min="15112" max="15112" width="22.77734375" style="79" customWidth="1"/>
    <col min="15113" max="15113" width="2" style="79" customWidth="1"/>
    <col min="15114" max="15114" width="5.21875" style="79" customWidth="1"/>
    <col min="15115" max="15360" width="9.21875" style="79"/>
    <col min="15361" max="15361" width="2" style="79" customWidth="1"/>
    <col min="15362" max="15362" width="23.77734375" style="79" customWidth="1"/>
    <col min="15363" max="15363" width="13" style="79" bestFit="1" customWidth="1"/>
    <col min="15364" max="15364" width="12.77734375" style="79" bestFit="1" customWidth="1"/>
    <col min="15365" max="15365" width="12.5546875" style="79" customWidth="1"/>
    <col min="15366" max="15366" width="27.5546875" style="79" customWidth="1"/>
    <col min="15367" max="15367" width="18" style="79" customWidth="1"/>
    <col min="15368" max="15368" width="22.77734375" style="79" customWidth="1"/>
    <col min="15369" max="15369" width="2" style="79" customWidth="1"/>
    <col min="15370" max="15370" width="5.21875" style="79" customWidth="1"/>
    <col min="15371" max="15616" width="9.21875" style="79"/>
    <col min="15617" max="15617" width="2" style="79" customWidth="1"/>
    <col min="15618" max="15618" width="23.77734375" style="79" customWidth="1"/>
    <col min="15619" max="15619" width="13" style="79" bestFit="1" customWidth="1"/>
    <col min="15620" max="15620" width="12.77734375" style="79" bestFit="1" customWidth="1"/>
    <col min="15621" max="15621" width="12.5546875" style="79" customWidth="1"/>
    <col min="15622" max="15622" width="27.5546875" style="79" customWidth="1"/>
    <col min="15623" max="15623" width="18" style="79" customWidth="1"/>
    <col min="15624" max="15624" width="22.77734375" style="79" customWidth="1"/>
    <col min="15625" max="15625" width="2" style="79" customWidth="1"/>
    <col min="15626" max="15626" width="5.21875" style="79" customWidth="1"/>
    <col min="15627" max="15872" width="9.21875" style="79"/>
    <col min="15873" max="15873" width="2" style="79" customWidth="1"/>
    <col min="15874" max="15874" width="23.77734375" style="79" customWidth="1"/>
    <col min="15875" max="15875" width="13" style="79" bestFit="1" customWidth="1"/>
    <col min="15876" max="15876" width="12.77734375" style="79" bestFit="1" customWidth="1"/>
    <col min="15877" max="15877" width="12.5546875" style="79" customWidth="1"/>
    <col min="15878" max="15878" width="27.5546875" style="79" customWidth="1"/>
    <col min="15879" max="15879" width="18" style="79" customWidth="1"/>
    <col min="15880" max="15880" width="22.77734375" style="79" customWidth="1"/>
    <col min="15881" max="15881" width="2" style="79" customWidth="1"/>
    <col min="15882" max="15882" width="5.21875" style="79" customWidth="1"/>
    <col min="15883" max="16128" width="9.21875" style="79"/>
    <col min="16129" max="16129" width="2" style="79" customWidth="1"/>
    <col min="16130" max="16130" width="23.77734375" style="79" customWidth="1"/>
    <col min="16131" max="16131" width="13" style="79" bestFit="1" customWidth="1"/>
    <col min="16132" max="16132" width="12.77734375" style="79" bestFit="1" customWidth="1"/>
    <col min="16133" max="16133" width="12.5546875" style="79" customWidth="1"/>
    <col min="16134" max="16134" width="27.5546875" style="79" customWidth="1"/>
    <col min="16135" max="16135" width="18" style="79" customWidth="1"/>
    <col min="16136" max="16136" width="22.77734375" style="79" customWidth="1"/>
    <col min="16137" max="16137" width="2" style="79" customWidth="1"/>
    <col min="16138" max="16138" width="5.21875" style="79" customWidth="1"/>
    <col min="16139" max="16384" width="9.21875" style="79"/>
  </cols>
  <sheetData>
    <row r="1" spans="1:11" ht="18" x14ac:dyDescent="0.3">
      <c r="A1" s="230"/>
      <c r="B1" s="231"/>
      <c r="C1" s="215" t="s">
        <v>90</v>
      </c>
      <c r="D1" s="216"/>
      <c r="E1" s="216"/>
      <c r="F1" s="216"/>
      <c r="G1" s="216"/>
      <c r="H1" s="216"/>
      <c r="I1" s="217"/>
      <c r="J1" s="79"/>
      <c r="K1" s="79"/>
    </row>
    <row r="2" spans="1:11" ht="58.2" customHeight="1" x14ac:dyDescent="0.3">
      <c r="A2" s="135"/>
      <c r="B2" s="257"/>
      <c r="C2" s="218" t="s">
        <v>91</v>
      </c>
      <c r="D2" s="219"/>
      <c r="E2" s="219"/>
      <c r="F2" s="219"/>
      <c r="G2" s="220"/>
      <c r="H2" s="258" t="s">
        <v>212</v>
      </c>
      <c r="I2" s="259"/>
      <c r="J2" s="79"/>
      <c r="K2" s="79"/>
    </row>
    <row r="3" spans="1:11" ht="15" customHeight="1" x14ac:dyDescent="0.3">
      <c r="A3" s="222"/>
      <c r="B3" s="302" t="s">
        <v>210</v>
      </c>
      <c r="C3" s="271" t="s">
        <v>218</v>
      </c>
      <c r="D3" s="272"/>
      <c r="E3" s="272"/>
      <c r="F3" s="272"/>
      <c r="G3" s="272"/>
      <c r="H3" s="272"/>
      <c r="I3" s="273"/>
      <c r="J3" s="79"/>
      <c r="K3" s="79"/>
    </row>
    <row r="4" spans="1:11" ht="15" customHeight="1" x14ac:dyDescent="0.3">
      <c r="A4" s="116"/>
      <c r="B4" s="115"/>
      <c r="C4" s="260" t="s">
        <v>219</v>
      </c>
      <c r="D4" s="303"/>
      <c r="E4" s="303"/>
      <c r="F4" s="303"/>
      <c r="G4" s="303"/>
      <c r="H4" s="304"/>
      <c r="I4" s="274"/>
      <c r="J4" s="79"/>
      <c r="K4" s="79"/>
    </row>
    <row r="5" spans="1:11" ht="15" customHeight="1" x14ac:dyDescent="0.3">
      <c r="A5" s="116"/>
      <c r="B5" s="115"/>
      <c r="C5" s="260" t="s">
        <v>92</v>
      </c>
      <c r="D5" s="303"/>
      <c r="E5" s="303"/>
      <c r="F5" s="303"/>
      <c r="G5" s="303"/>
      <c r="H5" s="304"/>
      <c r="I5" s="274"/>
      <c r="J5" s="79"/>
      <c r="K5" s="79"/>
    </row>
    <row r="6" spans="1:11" ht="15" customHeight="1" x14ac:dyDescent="0.3">
      <c r="A6" s="116"/>
      <c r="B6" s="115"/>
      <c r="C6" s="261" t="s">
        <v>166</v>
      </c>
      <c r="D6" s="275"/>
      <c r="E6" s="275"/>
      <c r="F6" s="275"/>
      <c r="G6" s="275"/>
      <c r="H6" s="276"/>
      <c r="I6" s="277"/>
      <c r="J6" s="79"/>
      <c r="K6" s="79"/>
    </row>
    <row r="7" spans="1:11" ht="15" customHeight="1" x14ac:dyDescent="0.3">
      <c r="A7" s="221"/>
      <c r="B7" s="210" t="s">
        <v>211</v>
      </c>
      <c r="C7" s="271" t="s">
        <v>220</v>
      </c>
      <c r="D7" s="273"/>
      <c r="E7" s="278"/>
      <c r="F7" s="272"/>
      <c r="G7" s="272"/>
      <c r="H7" s="272"/>
      <c r="I7" s="273"/>
      <c r="J7" s="79"/>
      <c r="K7" s="79"/>
    </row>
    <row r="8" spans="1:11" ht="15" customHeight="1" x14ac:dyDescent="0.3">
      <c r="A8" s="116"/>
      <c r="B8" s="117"/>
      <c r="C8" s="260" t="s">
        <v>221</v>
      </c>
      <c r="D8" s="279"/>
      <c r="E8" s="280"/>
      <c r="F8" s="303"/>
      <c r="G8" s="303"/>
      <c r="H8" s="304"/>
      <c r="I8" s="274"/>
      <c r="J8" s="79"/>
      <c r="K8" s="79"/>
    </row>
    <row r="9" spans="1:11" ht="15" customHeight="1" x14ac:dyDescent="0.3">
      <c r="A9" s="135"/>
      <c r="B9" s="257"/>
      <c r="C9" s="261" t="s">
        <v>222</v>
      </c>
      <c r="D9" s="281"/>
      <c r="E9" s="282"/>
      <c r="F9" s="275"/>
      <c r="G9" s="275"/>
      <c r="H9" s="276"/>
      <c r="I9" s="277"/>
      <c r="J9" s="79"/>
      <c r="K9" s="79"/>
    </row>
    <row r="10" spans="1:11" ht="15.6" x14ac:dyDescent="0.3">
      <c r="A10" s="80"/>
      <c r="B10" s="302"/>
      <c r="C10" s="305"/>
      <c r="D10" s="305"/>
      <c r="E10" s="305"/>
      <c r="F10" s="305"/>
      <c r="G10" s="305"/>
      <c r="H10" s="305"/>
      <c r="I10" s="81"/>
      <c r="J10" s="79"/>
      <c r="K10" s="79"/>
    </row>
    <row r="11" spans="1:11" ht="15.6" x14ac:dyDescent="0.3">
      <c r="A11" s="116"/>
      <c r="B11" s="224" t="s">
        <v>93</v>
      </c>
      <c r="C11" s="225"/>
      <c r="D11" s="226"/>
      <c r="E11" s="226"/>
      <c r="F11" s="227"/>
      <c r="G11" s="223" t="s">
        <v>94</v>
      </c>
      <c r="H11" s="228"/>
      <c r="I11" s="229"/>
      <c r="J11" s="79"/>
      <c r="K11" s="79"/>
    </row>
    <row r="12" spans="1:11" ht="15.6" x14ac:dyDescent="0.3">
      <c r="A12" s="116"/>
      <c r="B12" s="306"/>
      <c r="C12" s="307"/>
      <c r="D12" s="307"/>
      <c r="E12" s="307"/>
      <c r="F12" s="307"/>
      <c r="G12" s="307"/>
      <c r="H12" s="308"/>
      <c r="I12" s="117"/>
      <c r="J12" s="79"/>
      <c r="K12" s="79"/>
    </row>
    <row r="13" spans="1:11" ht="18" x14ac:dyDescent="0.3">
      <c r="A13" s="116"/>
      <c r="B13" s="309" t="s">
        <v>214</v>
      </c>
      <c r="C13" s="310"/>
      <c r="D13" s="310"/>
      <c r="E13" s="310"/>
      <c r="F13" s="310"/>
      <c r="G13" s="310"/>
      <c r="H13" s="310"/>
      <c r="I13" s="117"/>
      <c r="J13" s="79"/>
      <c r="K13" s="79"/>
    </row>
    <row r="14" spans="1:11" ht="15.6" x14ac:dyDescent="0.3">
      <c r="A14" s="116"/>
      <c r="B14" s="311" t="s">
        <v>213</v>
      </c>
      <c r="C14" s="312"/>
      <c r="D14" s="312"/>
      <c r="E14" s="312"/>
      <c r="F14" s="312"/>
      <c r="G14" s="312"/>
      <c r="H14" s="312"/>
      <c r="I14" s="117"/>
      <c r="J14" s="79"/>
      <c r="K14" s="79"/>
    </row>
    <row r="15" spans="1:11" ht="24" customHeight="1" x14ac:dyDescent="0.3">
      <c r="A15" s="116"/>
      <c r="B15" s="313"/>
      <c r="C15" s="314"/>
      <c r="D15" s="314"/>
      <c r="E15" s="314"/>
      <c r="F15" s="314"/>
      <c r="G15" s="302" t="s">
        <v>95</v>
      </c>
      <c r="H15" s="314"/>
      <c r="I15" s="117"/>
      <c r="J15" s="79"/>
      <c r="K15" s="79"/>
    </row>
    <row r="16" spans="1:11" ht="15.6" x14ac:dyDescent="0.3">
      <c r="A16" s="116"/>
      <c r="B16" s="315"/>
      <c r="C16" s="315" t="s">
        <v>96</v>
      </c>
      <c r="D16" s="315"/>
      <c r="E16" s="315"/>
      <c r="F16" s="315"/>
      <c r="G16" s="315"/>
      <c r="H16" s="308"/>
      <c r="I16" s="117"/>
      <c r="J16" s="79"/>
      <c r="K16" s="79"/>
    </row>
    <row r="17" spans="1:11" ht="15.6" x14ac:dyDescent="0.3">
      <c r="A17" s="116"/>
      <c r="B17" s="316"/>
      <c r="C17" s="317" t="s">
        <v>167</v>
      </c>
      <c r="D17" s="317"/>
      <c r="E17" s="317"/>
      <c r="F17" s="317"/>
      <c r="G17" s="317"/>
      <c r="H17" s="308"/>
      <c r="I17" s="117"/>
      <c r="J17" s="79"/>
      <c r="K17" s="79"/>
    </row>
    <row r="18" spans="1:11" ht="15.6" x14ac:dyDescent="0.3">
      <c r="A18" s="116"/>
      <c r="B18" s="316"/>
      <c r="C18" s="317" t="s">
        <v>168</v>
      </c>
      <c r="D18" s="317"/>
      <c r="E18" s="317"/>
      <c r="F18" s="317"/>
      <c r="G18" s="317"/>
      <c r="H18" s="308"/>
      <c r="I18" s="117"/>
      <c r="J18" s="79"/>
      <c r="K18" s="79"/>
    </row>
    <row r="19" spans="1:11" ht="15.6" x14ac:dyDescent="0.3">
      <c r="A19" s="116"/>
      <c r="B19" s="318"/>
      <c r="C19" s="317" t="s">
        <v>97</v>
      </c>
      <c r="D19" s="311"/>
      <c r="E19" s="311"/>
      <c r="F19" s="311"/>
      <c r="G19" s="311"/>
      <c r="H19" s="308"/>
      <c r="I19" s="117"/>
      <c r="J19" s="79"/>
      <c r="K19" s="79"/>
    </row>
    <row r="20" spans="1:11" ht="15.6" x14ac:dyDescent="0.3">
      <c r="A20" s="116"/>
      <c r="B20" s="315"/>
      <c r="C20" s="315"/>
      <c r="D20" s="307"/>
      <c r="E20" s="307"/>
      <c r="F20" s="307"/>
      <c r="G20" s="307"/>
      <c r="H20" s="308"/>
      <c r="I20" s="117"/>
      <c r="J20" s="79"/>
      <c r="K20" s="79"/>
    </row>
    <row r="21" spans="1:11" ht="15.6" x14ac:dyDescent="0.3">
      <c r="A21" s="116"/>
      <c r="B21" s="115"/>
      <c r="C21" s="115"/>
      <c r="D21" s="115"/>
      <c r="E21" s="307"/>
      <c r="F21" s="118" t="s">
        <v>101</v>
      </c>
      <c r="G21" s="118" t="s">
        <v>102</v>
      </c>
      <c r="H21" s="118" t="s">
        <v>103</v>
      </c>
      <c r="I21" s="117"/>
      <c r="J21" s="79"/>
      <c r="K21" s="79"/>
    </row>
    <row r="22" spans="1:11" ht="15.6" x14ac:dyDescent="0.3">
      <c r="A22" s="116"/>
      <c r="B22" s="118" t="s">
        <v>98</v>
      </c>
      <c r="C22" s="118" t="s">
        <v>99</v>
      </c>
      <c r="D22" s="128" t="s">
        <v>100</v>
      </c>
      <c r="E22" s="307"/>
      <c r="F22" s="83" t="s">
        <v>104</v>
      </c>
      <c r="G22" s="120">
        <v>27.4</v>
      </c>
      <c r="H22" s="121">
        <f>G22*0.623</f>
        <v>17.0702</v>
      </c>
      <c r="I22" s="117"/>
      <c r="J22" s="79"/>
      <c r="K22" s="79"/>
    </row>
    <row r="23" spans="1:11" ht="15.6" x14ac:dyDescent="0.3">
      <c r="A23" s="116"/>
      <c r="B23" s="83" t="s">
        <v>105</v>
      </c>
      <c r="C23" s="83" t="s">
        <v>106</v>
      </c>
      <c r="D23" s="119">
        <v>0.9</v>
      </c>
      <c r="E23" s="307"/>
      <c r="F23" s="83" t="s">
        <v>107</v>
      </c>
      <c r="G23" s="121">
        <v>6.8</v>
      </c>
      <c r="H23" s="121">
        <f>G23*0.623</f>
        <v>4.2363999999999997</v>
      </c>
      <c r="I23" s="117"/>
      <c r="J23" s="79"/>
      <c r="K23" s="79"/>
    </row>
    <row r="24" spans="1:11" ht="15.6" x14ac:dyDescent="0.3">
      <c r="A24" s="116"/>
      <c r="B24" s="83" t="s">
        <v>108</v>
      </c>
      <c r="C24" s="83" t="s">
        <v>106</v>
      </c>
      <c r="D24" s="119">
        <v>0.9</v>
      </c>
      <c r="E24" s="307"/>
      <c r="F24" s="308"/>
      <c r="G24" s="308"/>
      <c r="H24" s="308"/>
      <c r="I24" s="117"/>
      <c r="J24" s="79"/>
      <c r="K24" s="79"/>
    </row>
    <row r="25" spans="1:11" ht="15.6" x14ac:dyDescent="0.3">
      <c r="A25" s="116"/>
      <c r="B25" s="83" t="s">
        <v>109</v>
      </c>
      <c r="C25" s="83" t="s">
        <v>110</v>
      </c>
      <c r="D25" s="119">
        <v>0.8</v>
      </c>
      <c r="E25" s="307"/>
      <c r="F25" s="123" t="s">
        <v>111</v>
      </c>
      <c r="G25" s="500" t="s">
        <v>112</v>
      </c>
      <c r="H25" s="501"/>
      <c r="I25" s="117"/>
      <c r="J25" s="79"/>
      <c r="K25" s="79"/>
    </row>
    <row r="26" spans="1:11" ht="15.6" x14ac:dyDescent="0.3">
      <c r="A26" s="116"/>
      <c r="B26" s="83" t="s">
        <v>113</v>
      </c>
      <c r="C26" s="83" t="s">
        <v>114</v>
      </c>
      <c r="D26" s="119">
        <v>0.65</v>
      </c>
      <c r="E26" s="115"/>
      <c r="F26" s="83" t="s">
        <v>105</v>
      </c>
      <c r="G26" s="235">
        <v>0.75</v>
      </c>
      <c r="H26" s="236"/>
      <c r="I26" s="117"/>
      <c r="J26" s="79"/>
      <c r="K26" s="79"/>
    </row>
    <row r="27" spans="1:11" ht="15.6" x14ac:dyDescent="0.3">
      <c r="A27" s="116"/>
      <c r="B27" s="83" t="s">
        <v>115</v>
      </c>
      <c r="C27" s="83" t="s">
        <v>116</v>
      </c>
      <c r="D27" s="119">
        <v>0.4</v>
      </c>
      <c r="E27" s="115"/>
      <c r="F27" s="83" t="s">
        <v>117</v>
      </c>
      <c r="G27" s="235">
        <v>0.75</v>
      </c>
      <c r="H27" s="236"/>
      <c r="I27" s="117"/>
      <c r="J27" s="79"/>
      <c r="K27" s="79"/>
    </row>
    <row r="28" spans="1:11" ht="15.6" x14ac:dyDescent="0.3">
      <c r="A28" s="116"/>
      <c r="B28" s="83" t="s">
        <v>118</v>
      </c>
      <c r="C28" s="83" t="s">
        <v>119</v>
      </c>
      <c r="D28" s="119">
        <v>0.25</v>
      </c>
      <c r="E28" s="115"/>
      <c r="F28" s="83" t="s">
        <v>120</v>
      </c>
      <c r="G28" s="235">
        <v>0.9</v>
      </c>
      <c r="H28" s="236"/>
      <c r="I28" s="117"/>
      <c r="J28" s="79"/>
      <c r="K28" s="79"/>
    </row>
    <row r="29" spans="1:11" ht="15.6" x14ac:dyDescent="0.3">
      <c r="A29" s="116"/>
      <c r="B29" s="115"/>
      <c r="C29" s="115"/>
      <c r="D29" s="115"/>
      <c r="E29" s="115"/>
      <c r="F29" s="83" t="s">
        <v>121</v>
      </c>
      <c r="G29" s="237">
        <f>AVERAGE(G27:H28)</f>
        <v>0.82499999999999996</v>
      </c>
      <c r="H29" s="238"/>
      <c r="I29" s="117"/>
      <c r="J29" s="79"/>
      <c r="K29" s="79"/>
    </row>
    <row r="30" spans="1:11" ht="15.6" x14ac:dyDescent="0.3">
      <c r="A30" s="116"/>
      <c r="B30" s="115"/>
      <c r="C30" s="115"/>
      <c r="D30" s="115"/>
      <c r="E30" s="115"/>
      <c r="F30" s="308"/>
      <c r="G30" s="319"/>
      <c r="H30" s="319"/>
      <c r="I30" s="117"/>
      <c r="J30" s="79"/>
      <c r="K30" s="79"/>
    </row>
    <row r="31" spans="1:11" ht="16.2" thickBot="1" x14ac:dyDescent="0.35">
      <c r="A31" s="116"/>
      <c r="B31" s="307"/>
      <c r="C31" s="307"/>
      <c r="D31" s="307"/>
      <c r="E31" s="320"/>
      <c r="F31" s="307"/>
      <c r="G31" s="307"/>
      <c r="H31" s="308"/>
      <c r="I31" s="117"/>
      <c r="J31" s="79"/>
      <c r="K31" s="79"/>
    </row>
    <row r="32" spans="1:11" ht="18" x14ac:dyDescent="0.3">
      <c r="A32" s="116"/>
      <c r="B32" s="232" t="s">
        <v>122</v>
      </c>
      <c r="C32" s="233"/>
      <c r="D32" s="233"/>
      <c r="E32" s="233"/>
      <c r="F32" s="233"/>
      <c r="G32" s="233"/>
      <c r="H32" s="234"/>
      <c r="I32" s="117"/>
      <c r="J32" s="79"/>
      <c r="K32" s="79"/>
    </row>
    <row r="33" spans="1:11" ht="18" x14ac:dyDescent="0.3">
      <c r="A33" s="116"/>
      <c r="B33" s="124" t="s">
        <v>216</v>
      </c>
      <c r="C33" s="243"/>
      <c r="D33" s="243"/>
      <c r="E33" s="243"/>
      <c r="F33" s="243"/>
      <c r="G33" s="243"/>
      <c r="H33" s="244"/>
      <c r="I33" s="117"/>
      <c r="J33" s="79"/>
      <c r="K33" s="79"/>
    </row>
    <row r="34" spans="1:11" ht="15" customHeight="1" x14ac:dyDescent="0.3">
      <c r="A34" s="116"/>
      <c r="B34" s="124" t="s">
        <v>215</v>
      </c>
      <c r="C34" s="321"/>
      <c r="D34" s="321"/>
      <c r="E34" s="321"/>
      <c r="F34" s="321"/>
      <c r="G34" s="321"/>
      <c r="H34" s="242"/>
      <c r="I34" s="117"/>
      <c r="J34" s="79"/>
      <c r="K34" s="79"/>
    </row>
    <row r="35" spans="1:11" ht="15.6" x14ac:dyDescent="0.3">
      <c r="A35" s="116"/>
      <c r="B35" s="124"/>
      <c r="C35" s="307"/>
      <c r="D35" s="307"/>
      <c r="E35" s="307"/>
      <c r="F35" s="307"/>
      <c r="G35" s="307"/>
      <c r="H35" s="125"/>
      <c r="I35" s="117"/>
      <c r="J35" s="79"/>
      <c r="K35" s="79"/>
    </row>
    <row r="36" spans="1:11" ht="15.75" customHeight="1" x14ac:dyDescent="0.3">
      <c r="A36" s="116"/>
      <c r="B36" s="270" t="s">
        <v>123</v>
      </c>
      <c r="C36" s="239"/>
      <c r="D36" s="240"/>
      <c r="E36" s="147">
        <v>7.5</v>
      </c>
      <c r="F36" s="283" t="s">
        <v>223</v>
      </c>
      <c r="G36" s="283"/>
      <c r="H36" s="125"/>
      <c r="I36" s="117"/>
      <c r="J36" s="79"/>
      <c r="K36" s="79"/>
    </row>
    <row r="37" spans="1:11" ht="15.75" customHeight="1" x14ac:dyDescent="0.3">
      <c r="A37" s="116"/>
      <c r="B37" s="250"/>
      <c r="C37" s="247"/>
      <c r="D37" s="241" t="s">
        <v>124</v>
      </c>
      <c r="E37" s="245"/>
      <c r="F37" s="241" t="s">
        <v>224</v>
      </c>
      <c r="G37" s="245"/>
      <c r="H37" s="125"/>
      <c r="I37" s="117"/>
      <c r="J37" s="79"/>
      <c r="K37" s="79"/>
    </row>
    <row r="38" spans="1:11" ht="15.75" customHeight="1" x14ac:dyDescent="0.3">
      <c r="A38" s="116"/>
      <c r="B38" s="248"/>
      <c r="C38" s="246"/>
      <c r="D38" s="249" t="s">
        <v>217</v>
      </c>
      <c r="E38" s="143"/>
      <c r="F38" s="307"/>
      <c r="G38" s="307"/>
      <c r="H38" s="125"/>
      <c r="I38" s="117"/>
      <c r="J38" s="79"/>
      <c r="K38" s="79"/>
    </row>
    <row r="39" spans="1:11" ht="15.6" x14ac:dyDescent="0.3">
      <c r="A39" s="116"/>
      <c r="B39" s="124"/>
      <c r="C39" s="307"/>
      <c r="D39" s="307"/>
      <c r="E39" s="307"/>
      <c r="F39" s="307"/>
      <c r="G39" s="307"/>
      <c r="H39" s="126"/>
      <c r="I39" s="117"/>
      <c r="J39" s="79"/>
      <c r="K39" s="79"/>
    </row>
    <row r="40" spans="1:11" ht="31.5" customHeight="1" x14ac:dyDescent="0.3">
      <c r="A40" s="116"/>
      <c r="B40" s="127" t="s">
        <v>125</v>
      </c>
      <c r="C40" s="122" t="s">
        <v>126</v>
      </c>
      <c r="D40" s="118" t="s">
        <v>100</v>
      </c>
      <c r="E40" s="128" t="s">
        <v>111</v>
      </c>
      <c r="F40" s="129" t="s">
        <v>112</v>
      </c>
      <c r="G40" s="128" t="s">
        <v>127</v>
      </c>
      <c r="H40" s="130" t="s">
        <v>128</v>
      </c>
      <c r="I40" s="117"/>
      <c r="J40" s="79"/>
      <c r="K40" s="79"/>
    </row>
    <row r="41" spans="1:11" ht="15.6" x14ac:dyDescent="0.3">
      <c r="A41" s="116"/>
      <c r="B41" s="264" t="s">
        <v>129</v>
      </c>
      <c r="C41" s="265" t="s">
        <v>116</v>
      </c>
      <c r="D41" s="266">
        <f t="array" ref="D41">_xlfn.IFS(C41=$C$24,$D$24,C41=$C$25,$D$25,C41=$C$26,$D$26,C41=$C$27,$D$27,C41=$C$28,$D$28,C41="","")</f>
        <v>0.4</v>
      </c>
      <c r="E41" s="267" t="s">
        <v>120</v>
      </c>
      <c r="F41" s="266">
        <f t="array" ref="F41">_xlfn.IFS($E41=$F$26,$G$26,$E41=$F$27,$G$27,$E41=$F$28,$G$28,$E41=$F$29,$G$29,$E41="","")</f>
        <v>0.9</v>
      </c>
      <c r="G41" s="268">
        <v>2000</v>
      </c>
      <c r="H41" s="269">
        <f>(D41*$H$22-$H$23)*G41/F41</f>
        <v>5759.2888888888892</v>
      </c>
      <c r="I41" s="117"/>
      <c r="J41" s="79"/>
      <c r="K41" s="79"/>
    </row>
    <row r="42" spans="1:11" ht="15.6" x14ac:dyDescent="0.3">
      <c r="A42" s="116"/>
      <c r="B42" s="131" t="s">
        <v>169</v>
      </c>
      <c r="C42" s="142"/>
      <c r="D42" s="141" t="str" cm="1">
        <f t="array" ref="D42">_xlfn.IFS(C42=$C$24,$D$24,C42=$C$25,$D$25,C42=$C$26,$D$26,C42=$C$27,$D$27,C42=$C$28,$D$28,C42="","")</f>
        <v/>
      </c>
      <c r="E42" s="142"/>
      <c r="F42" s="141" t="str" cm="1">
        <f t="array" ref="F42">_xlfn.IFS($E42=$F$26,$G$26,$E42=$F$27,$G$27,$E42=$F$28,$G$28,$E42=$F$29,$G$29,$E42="","")</f>
        <v/>
      </c>
      <c r="G42" s="143"/>
      <c r="H42" s="144">
        <f t="shared" ref="H42:H54" si="0">IFERROR((D42*$H$22-$H$23)*G42/F42,0)</f>
        <v>0</v>
      </c>
      <c r="I42" s="117"/>
      <c r="J42" s="79"/>
      <c r="K42" s="79"/>
    </row>
    <row r="43" spans="1:11" ht="15.6" x14ac:dyDescent="0.3">
      <c r="A43" s="116"/>
      <c r="B43" s="131" t="s">
        <v>170</v>
      </c>
      <c r="C43" s="142"/>
      <c r="D43" s="141" t="str" cm="1">
        <f t="array" ref="D43">_xlfn.IFS(C43=$C$24,$D$24,C43=$C$25,$D$25,C43=$C$26,$D$26,C43=$C$27,$D$27,C43=$C$28,$D$28,C43="","")</f>
        <v/>
      </c>
      <c r="E43" s="142"/>
      <c r="F43" s="141" t="str" cm="1">
        <f t="array" ref="F43">_xlfn.IFS($E43=$F$26,$G$26,$E43=$F$27,$G$27,$E43=$F$28,$G$28,$E43=$F$29,$G$29,$E43="","")</f>
        <v/>
      </c>
      <c r="G43" s="143"/>
      <c r="H43" s="144">
        <f t="shared" si="0"/>
        <v>0</v>
      </c>
      <c r="I43" s="117"/>
      <c r="J43" s="79"/>
      <c r="K43" s="79"/>
    </row>
    <row r="44" spans="1:11" ht="15.6" x14ac:dyDescent="0.3">
      <c r="A44" s="116"/>
      <c r="B44" s="131" t="s">
        <v>171</v>
      </c>
      <c r="C44" s="142"/>
      <c r="D44" s="141" t="str" cm="1">
        <f t="array" ref="D44">_xlfn.IFS(C44=$C$24,$D$24,C44=$C$25,$D$25,C44=$C$26,$D$26,C44=$C$27,$D$27,C44=$C$28,$D$28,C44="","")</f>
        <v/>
      </c>
      <c r="E44" s="142"/>
      <c r="F44" s="141" t="str" cm="1">
        <f t="array" ref="F44">_xlfn.IFS($E44=$F$26,$G$26,$E44=$F$27,$G$27,$E44=$F$28,$G$28,$E44=$F$29,$G$29,$E44="","")</f>
        <v/>
      </c>
      <c r="G44" s="143"/>
      <c r="H44" s="144">
        <f t="shared" si="0"/>
        <v>0</v>
      </c>
      <c r="I44" s="117"/>
      <c r="J44" s="79"/>
      <c r="K44" s="79"/>
    </row>
    <row r="45" spans="1:11" ht="15.6" x14ac:dyDescent="0.3">
      <c r="A45" s="116"/>
      <c r="B45" s="131" t="s">
        <v>172</v>
      </c>
      <c r="C45" s="142"/>
      <c r="D45" s="141" t="str" cm="1">
        <f t="array" ref="D45">_xlfn.IFS(C45=$C$24,$D$24,C45=$C$25,$D$25,C45=$C$26,$D$26,C45=$C$27,$D$27,C45=$C$28,$D$28,C45="","")</f>
        <v/>
      </c>
      <c r="E45" s="142"/>
      <c r="F45" s="141" t="str" cm="1">
        <f t="array" ref="F45">_xlfn.IFS($E45=$F$26,$G$26,$E45=$F$27,$G$27,$E45=$F$28,$G$28,$E45=$F$29,$G$29,$E45="","")</f>
        <v/>
      </c>
      <c r="G45" s="143"/>
      <c r="H45" s="144">
        <f t="shared" si="0"/>
        <v>0</v>
      </c>
      <c r="I45" s="117"/>
      <c r="J45" s="79"/>
      <c r="K45" s="79"/>
    </row>
    <row r="46" spans="1:11" ht="15.6" x14ac:dyDescent="0.3">
      <c r="A46" s="116"/>
      <c r="B46" s="131" t="s">
        <v>173</v>
      </c>
      <c r="C46" s="142"/>
      <c r="D46" s="141" t="str" cm="1">
        <f t="array" ref="D46">_xlfn.IFS(C46=$C$24,$D$24,C46=$C$25,$D$25,C46=$C$26,$D$26,C46=$C$27,$D$27,C46=$C$28,$D$28,C46="","")</f>
        <v/>
      </c>
      <c r="E46" s="142"/>
      <c r="F46" s="141" t="str" cm="1">
        <f t="array" ref="F46">_xlfn.IFS($E46=$F$26,$G$26,$E46=$F$27,$G$27,$E46=$F$28,$G$28,$E46=$F$29,$G$29,$E46="","")</f>
        <v/>
      </c>
      <c r="G46" s="143"/>
      <c r="H46" s="144">
        <f t="shared" si="0"/>
        <v>0</v>
      </c>
      <c r="I46" s="117"/>
      <c r="J46" s="79"/>
      <c r="K46" s="79"/>
    </row>
    <row r="47" spans="1:11" ht="15.6" x14ac:dyDescent="0.3">
      <c r="A47" s="116"/>
      <c r="B47" s="131" t="s">
        <v>174</v>
      </c>
      <c r="C47" s="142"/>
      <c r="D47" s="141" t="str" cm="1">
        <f t="array" ref="D47">_xlfn.IFS(C47=$C$24,$D$24,C47=$C$25,$D$25,C47=$C$26,$D$26,C47=$C$27,$D$27,C47=$C$28,$D$28,C47="","")</f>
        <v/>
      </c>
      <c r="E47" s="142"/>
      <c r="F47" s="141" t="str" cm="1">
        <f t="array" ref="F47">_xlfn.IFS($E47=$F$26,$G$26,$E47=$F$27,$G$27,$E47=$F$28,$G$28,$E47=$F$29,$G$29,$E47="","")</f>
        <v/>
      </c>
      <c r="G47" s="143"/>
      <c r="H47" s="144">
        <f t="shared" si="0"/>
        <v>0</v>
      </c>
      <c r="I47" s="117"/>
      <c r="J47" s="79"/>
      <c r="K47" s="79"/>
    </row>
    <row r="48" spans="1:11" ht="15.6" x14ac:dyDescent="0.3">
      <c r="A48" s="116"/>
      <c r="B48" s="131" t="s">
        <v>175</v>
      </c>
      <c r="C48" s="142"/>
      <c r="D48" s="141" t="str" cm="1">
        <f t="array" ref="D48">_xlfn.IFS(C48=$C$24,$D$24,C48=$C$25,$D$25,C48=$C$26,$D$26,C48=$C$27,$D$27,C48=$C$28,$D$28,C48="","")</f>
        <v/>
      </c>
      <c r="E48" s="142"/>
      <c r="F48" s="141" t="str" cm="1">
        <f t="array" ref="F48">_xlfn.IFS($E48=$F$26,$G$26,$E48=$F$27,$G$27,$E48=$F$28,$G$28,$E48=$F$29,$G$29,$E48="","")</f>
        <v/>
      </c>
      <c r="G48" s="143"/>
      <c r="H48" s="144">
        <f t="shared" si="0"/>
        <v>0</v>
      </c>
      <c r="I48" s="117"/>
      <c r="J48" s="79"/>
      <c r="K48" s="79"/>
    </row>
    <row r="49" spans="1:11" ht="15.6" x14ac:dyDescent="0.3">
      <c r="A49" s="116"/>
      <c r="B49" s="131" t="s">
        <v>176</v>
      </c>
      <c r="C49" s="142"/>
      <c r="D49" s="141" t="str" cm="1">
        <f t="array" ref="D49">_xlfn.IFS(C49=$C$24,$D$24,C49=$C$25,$D$25,C49=$C$26,$D$26,C49=$C$27,$D$27,C49=$C$28,$D$28,C49="","")</f>
        <v/>
      </c>
      <c r="E49" s="142"/>
      <c r="F49" s="141" t="str" cm="1">
        <f t="array" ref="F49">_xlfn.IFS($E49=$F$26,$G$26,$E49=$F$27,$G$27,$E49=$F$28,$G$28,$E49=$F$29,$G$29,$E49="","")</f>
        <v/>
      </c>
      <c r="G49" s="143"/>
      <c r="H49" s="144">
        <f t="shared" si="0"/>
        <v>0</v>
      </c>
      <c r="I49" s="117"/>
      <c r="J49" s="79"/>
      <c r="K49" s="79"/>
    </row>
    <row r="50" spans="1:11" ht="15.6" x14ac:dyDescent="0.3">
      <c r="A50" s="116"/>
      <c r="B50" s="131" t="s">
        <v>177</v>
      </c>
      <c r="C50" s="142"/>
      <c r="D50" s="141" t="str" cm="1">
        <f t="array" ref="D50">_xlfn.IFS(C50=$C$24,$D$24,C50=$C$25,$D$25,C50=$C$26,$D$26,C50=$C$27,$D$27,C50=$C$28,$D$28,C50="","")</f>
        <v/>
      </c>
      <c r="E50" s="142"/>
      <c r="F50" s="141" t="str" cm="1">
        <f t="array" ref="F50">_xlfn.IFS($E50=$F$26,$G$26,$E50=$F$27,$G$27,$E50=$F$28,$G$28,$E50=$F$29,$G$29,$E50="","")</f>
        <v/>
      </c>
      <c r="G50" s="143"/>
      <c r="H50" s="144">
        <f t="shared" si="0"/>
        <v>0</v>
      </c>
      <c r="I50" s="117"/>
      <c r="J50" s="79"/>
      <c r="K50" s="79"/>
    </row>
    <row r="51" spans="1:11" ht="15.6" x14ac:dyDescent="0.3">
      <c r="A51" s="116"/>
      <c r="B51" s="131" t="s">
        <v>178</v>
      </c>
      <c r="C51" s="142"/>
      <c r="D51" s="141" t="str" cm="1">
        <f t="array" ref="D51">_xlfn.IFS(C51=$C$24,$D$24,C51=$C$25,$D$25,C51=$C$26,$D$26,C51=$C$27,$D$27,C51=$C$28,$D$28,C51="","")</f>
        <v/>
      </c>
      <c r="E51" s="142"/>
      <c r="F51" s="141" t="str" cm="1">
        <f t="array" ref="F51">_xlfn.IFS($E51=$F$26,$G$26,$E51=$F$27,$G$27,$E51=$F$28,$G$28,$E51=$F$29,$G$29,$E51="","")</f>
        <v/>
      </c>
      <c r="G51" s="143"/>
      <c r="H51" s="144">
        <f t="shared" si="0"/>
        <v>0</v>
      </c>
      <c r="I51" s="117"/>
      <c r="J51" s="79"/>
      <c r="K51" s="79"/>
    </row>
    <row r="52" spans="1:11" ht="15.6" x14ac:dyDescent="0.3">
      <c r="A52" s="116"/>
      <c r="B52" s="131" t="s">
        <v>180</v>
      </c>
      <c r="C52" s="142"/>
      <c r="D52" s="141" t="str" cm="1">
        <f t="array" ref="D52">_xlfn.IFS(C52=$C$24,$D$24,C52=$C$25,$D$25,C52=$C$26,$D$26,C52=$C$27,$D$27,C52=$C$28,$D$28,C52="","")</f>
        <v/>
      </c>
      <c r="E52" s="142"/>
      <c r="F52" s="141" t="str" cm="1">
        <f t="array" ref="F52">_xlfn.IFS($E52=$F$26,$G$26,$E52=$F$27,$G$27,$E52=$F$28,$G$28,$E52=$F$29,$G$29,$E52="","")</f>
        <v/>
      </c>
      <c r="G52" s="143"/>
      <c r="H52" s="144">
        <f t="shared" si="0"/>
        <v>0</v>
      </c>
      <c r="I52" s="117"/>
      <c r="J52" s="79"/>
      <c r="K52" s="79"/>
    </row>
    <row r="53" spans="1:11" ht="15.6" x14ac:dyDescent="0.3">
      <c r="A53" s="116"/>
      <c r="B53" s="131" t="s">
        <v>179</v>
      </c>
      <c r="C53" s="142"/>
      <c r="D53" s="141" t="str" cm="1">
        <f t="array" ref="D53">_xlfn.IFS(C53=$C$24,$D$24,C53=$C$25,$D$25,C53=$C$26,$D$26,C53=$C$27,$D$27,C53=$C$28,$D$28,C53="","")</f>
        <v/>
      </c>
      <c r="E53" s="142"/>
      <c r="F53" s="141" t="str" cm="1">
        <f t="array" ref="F53">_xlfn.IFS($E53=$F$26,$G$26,$E53=$F$27,$G$27,$E53=$F$28,$G$28,$E53=$F$29,$G$29,$E53="","")</f>
        <v/>
      </c>
      <c r="G53" s="143"/>
      <c r="H53" s="144">
        <f t="shared" si="0"/>
        <v>0</v>
      </c>
      <c r="I53" s="117"/>
      <c r="J53" s="79"/>
      <c r="K53" s="79"/>
    </row>
    <row r="54" spans="1:11" ht="15.6" x14ac:dyDescent="0.3">
      <c r="A54" s="116"/>
      <c r="B54" s="131" t="s">
        <v>181</v>
      </c>
      <c r="C54" s="142"/>
      <c r="D54" s="141" t="str" cm="1">
        <f t="array" ref="D54">_xlfn.IFS(C54=$C$24,$D$24,C54=$C$25,$D$25,C54=$C$26,$D$26,C54=$C$27,$D$27,C54=$C$28,$D$28,C54="","")</f>
        <v/>
      </c>
      <c r="E54" s="142"/>
      <c r="F54" s="141" t="str" cm="1">
        <f t="array" ref="F54">_xlfn.IFS($E54=$F$26,$G$26,$E54=$F$27,$G$27,$E54=$F$28,$G$28,$E54=$F$29,$G$29,$E54="","")</f>
        <v/>
      </c>
      <c r="G54" s="143"/>
      <c r="H54" s="144">
        <f t="shared" si="0"/>
        <v>0</v>
      </c>
      <c r="I54" s="117"/>
      <c r="J54" s="79"/>
      <c r="K54" s="79"/>
    </row>
    <row r="55" spans="1:11" ht="31.2" x14ac:dyDescent="0.3">
      <c r="A55" s="116"/>
      <c r="B55" s="127" t="s">
        <v>130</v>
      </c>
      <c r="C55" s="148" t="s">
        <v>126</v>
      </c>
      <c r="D55" s="118" t="s">
        <v>100</v>
      </c>
      <c r="E55" s="128" t="s">
        <v>111</v>
      </c>
      <c r="F55" s="129" t="s">
        <v>112</v>
      </c>
      <c r="G55" s="128" t="s">
        <v>127</v>
      </c>
      <c r="H55" s="164" t="s">
        <v>188</v>
      </c>
      <c r="I55" s="117"/>
      <c r="J55" s="79"/>
      <c r="K55" s="79"/>
    </row>
    <row r="56" spans="1:11" ht="46.8" x14ac:dyDescent="0.3">
      <c r="A56" s="116"/>
      <c r="B56" s="165" t="s">
        <v>131</v>
      </c>
      <c r="C56" s="147" t="s">
        <v>106</v>
      </c>
      <c r="D56" s="141">
        <f t="array" ref="D56">_xlfn.IFS(C56=$C$24,$D$24,C56=$C$25,$D$25,C56=$C$26,$D$26,C56=$C$27,$D$27,C56=$C$28,$D$28,C56="","")</f>
        <v>0.9</v>
      </c>
      <c r="E56" s="146" t="s">
        <v>105</v>
      </c>
      <c r="F56" s="141">
        <v>0.75</v>
      </c>
      <c r="G56" s="143"/>
      <c r="H56" s="144">
        <f>IFERROR((D56*$H$22-$H$23)*G56/F56,0)</f>
        <v>0</v>
      </c>
      <c r="I56" s="117"/>
      <c r="J56" s="79"/>
      <c r="K56" s="79"/>
    </row>
    <row r="57" spans="1:11" ht="46.8" x14ac:dyDescent="0.3">
      <c r="A57" s="116"/>
      <c r="B57" s="165" t="s">
        <v>132</v>
      </c>
      <c r="C57" s="147" t="s">
        <v>106</v>
      </c>
      <c r="D57" s="141">
        <f t="array" ref="D57">_xlfn.IFS(C57=$C$24,$D$24,C57=$C$25,$D$25,C57=$C$26,$D$26,C57=$C$27,$D$27,C57=$C$28,$D$28,C57="","")</f>
        <v>0.9</v>
      </c>
      <c r="E57" s="146" t="s">
        <v>105</v>
      </c>
      <c r="F57" s="141">
        <v>0.75</v>
      </c>
      <c r="G57" s="149"/>
      <c r="H57" s="150">
        <f>IFERROR((D57*$H$22-$H$23)*G57/F57,0)</f>
        <v>0</v>
      </c>
      <c r="I57" s="117"/>
      <c r="J57" s="79"/>
      <c r="K57" s="79"/>
    </row>
    <row r="58" spans="1:11" ht="15.75" customHeight="1" x14ac:dyDescent="0.3">
      <c r="A58" s="116"/>
      <c r="B58" s="255"/>
      <c r="C58" s="256"/>
      <c r="D58" s="256"/>
      <c r="E58" s="256"/>
      <c r="F58" s="251" t="s">
        <v>133</v>
      </c>
      <c r="G58" s="83">
        <f>SUMIFS(G$42:G$57,$E$42:$E$57,$F26)</f>
        <v>0</v>
      </c>
      <c r="H58" s="145">
        <f>SUMIFS(H$42:H$57,$E$42:$E$57,$F26)</f>
        <v>0</v>
      </c>
      <c r="I58" s="117"/>
      <c r="J58" s="79"/>
      <c r="K58" s="79"/>
    </row>
    <row r="59" spans="1:11" ht="15.75" customHeight="1" x14ac:dyDescent="0.3">
      <c r="A59" s="116"/>
      <c r="B59" s="124"/>
      <c r="C59" s="307"/>
      <c r="D59" s="307"/>
      <c r="E59" s="307"/>
      <c r="F59" s="252" t="s">
        <v>134</v>
      </c>
      <c r="G59" s="83">
        <f>SUMIFS($G$42:$G$57,$E$42:$E$57,$F27)</f>
        <v>0</v>
      </c>
      <c r="H59" s="145">
        <f>SUMIFS(H$42:H$57,$E$42:$E$57,$F27)</f>
        <v>0</v>
      </c>
      <c r="I59" s="117"/>
      <c r="J59" s="79"/>
      <c r="K59" s="79"/>
    </row>
    <row r="60" spans="1:11" ht="15.75" customHeight="1" x14ac:dyDescent="0.3">
      <c r="A60" s="116"/>
      <c r="B60" s="124"/>
      <c r="C60" s="307"/>
      <c r="D60" s="307"/>
      <c r="E60" s="307"/>
      <c r="F60" s="252" t="s">
        <v>135</v>
      </c>
      <c r="G60" s="83">
        <f>SUMIFS($G$42:$G$57,$E$42:$E$57,$F28)</f>
        <v>0</v>
      </c>
      <c r="H60" s="145">
        <f>SUMIFS(H$42:H$57,$E$42:$E$57,$F28)</f>
        <v>0</v>
      </c>
      <c r="I60" s="117"/>
      <c r="J60" s="79"/>
      <c r="K60" s="79"/>
    </row>
    <row r="61" spans="1:11" ht="15.75" customHeight="1" x14ac:dyDescent="0.3">
      <c r="A61" s="116"/>
      <c r="B61" s="124"/>
      <c r="C61" s="307"/>
      <c r="D61" s="307"/>
      <c r="E61" s="307"/>
      <c r="F61" s="252" t="s">
        <v>136</v>
      </c>
      <c r="G61" s="83">
        <f>SUMIFS($G$42:$G$57,$E$42:$E$57,$F29)</f>
        <v>0</v>
      </c>
      <c r="H61" s="145">
        <f>SUMIFS(H$42:H$57,$E$42:$E$57,$F29)</f>
        <v>0</v>
      </c>
      <c r="I61" s="117"/>
      <c r="J61" s="79"/>
      <c r="K61" s="79"/>
    </row>
    <row r="62" spans="1:11" ht="21" x14ac:dyDescent="0.3">
      <c r="A62" s="116"/>
      <c r="B62" s="254"/>
      <c r="C62" s="322"/>
      <c r="D62" s="322"/>
      <c r="E62" s="322"/>
      <c r="F62" s="253" t="s">
        <v>137</v>
      </c>
      <c r="G62" s="83">
        <f>SUM(G42:G57)</f>
        <v>0</v>
      </c>
      <c r="H62" s="145">
        <f>SUM(H42:H57)</f>
        <v>0</v>
      </c>
      <c r="I62" s="117"/>
      <c r="J62" s="79"/>
      <c r="K62" s="79"/>
    </row>
    <row r="63" spans="1:11" ht="15.75" customHeight="1" x14ac:dyDescent="0.3">
      <c r="A63" s="116"/>
      <c r="B63" s="132"/>
      <c r="C63" s="323"/>
      <c r="D63" s="323"/>
      <c r="E63" s="323"/>
      <c r="F63" s="323"/>
      <c r="G63" s="323"/>
      <c r="H63" s="125"/>
      <c r="I63" s="117"/>
      <c r="J63" s="79"/>
      <c r="K63" s="79"/>
    </row>
    <row r="64" spans="1:11" ht="15.75" customHeight="1" x14ac:dyDescent="0.3">
      <c r="A64" s="116"/>
      <c r="B64" s="133"/>
      <c r="C64" s="324"/>
      <c r="D64" s="324"/>
      <c r="E64" s="302"/>
      <c r="F64" s="302" t="s">
        <v>138</v>
      </c>
      <c r="G64" s="325">
        <f>IFERROR(H62/G62,0)</f>
        <v>0</v>
      </c>
      <c r="H64" s="134"/>
      <c r="I64" s="117"/>
      <c r="J64" s="79"/>
      <c r="K64" s="79"/>
    </row>
    <row r="65" spans="1:11" ht="18" customHeight="1" thickBot="1" x14ac:dyDescent="0.35">
      <c r="A65" s="116"/>
      <c r="B65" s="403" t="str" cm="1">
        <f t="array" ref="B65">_xlfn.IFS(H42=0,"",$G$64&gt;$E$36,"ERROR: Value exceeds Maximum Applied Water Budget",$G$64&lt;=$E$36,"Confirmed: Value does not exceed Maximum Applied Water Budget")</f>
        <v/>
      </c>
      <c r="C65" s="404"/>
      <c r="D65" s="404"/>
      <c r="E65" s="404"/>
      <c r="F65" s="404"/>
      <c r="G65" s="404"/>
      <c r="H65" s="405"/>
      <c r="I65" s="117"/>
      <c r="J65" s="79"/>
      <c r="K65" s="79"/>
    </row>
    <row r="66" spans="1:11" ht="15" customHeight="1" x14ac:dyDescent="0.35">
      <c r="A66" s="135"/>
      <c r="B66" s="402" t="s">
        <v>232</v>
      </c>
      <c r="C66" s="386"/>
      <c r="D66" s="386"/>
      <c r="E66" s="386"/>
      <c r="F66" s="386"/>
      <c r="G66" s="386"/>
      <c r="H66" s="387" t="s">
        <v>229</v>
      </c>
      <c r="I66" s="136"/>
      <c r="J66" s="79"/>
      <c r="K66" s="79"/>
    </row>
    <row r="67" spans="1:11" s="115" customFormat="1" x14ac:dyDescent="0.3"/>
    <row r="68" spans="1:11" s="115" customFormat="1" x14ac:dyDescent="0.3"/>
    <row r="69" spans="1:11" s="115" customFormat="1" x14ac:dyDescent="0.3"/>
    <row r="70" spans="1:11" s="115" customFormat="1" x14ac:dyDescent="0.3"/>
    <row r="71" spans="1:11" s="115" customFormat="1" x14ac:dyDescent="0.3">
      <c r="H71" s="137"/>
    </row>
    <row r="72" spans="1:11" s="115" customFormat="1" x14ac:dyDescent="0.3">
      <c r="H72" s="137"/>
    </row>
  </sheetData>
  <sheetProtection deleteColumns="0" deleteRows="0"/>
  <mergeCells count="1">
    <mergeCell ref="G25:H25"/>
  </mergeCells>
  <phoneticPr fontId="31" type="noConversion"/>
  <conditionalFormatting sqref="B65:H65">
    <cfRule type="expression" dxfId="1" priority="1">
      <formula>ISNUMBER(SEARCH("Confirmed", $B$65))</formula>
    </cfRule>
    <cfRule type="expression" dxfId="0" priority="2">
      <formula>ISNUMBER(SEARCH("Error", $B$65))</formula>
    </cfRule>
  </conditionalFormatting>
  <dataValidations count="4">
    <dataValidation type="list" allowBlank="1" showInputMessage="1" showErrorMessage="1" sqref="E65578 JA65578 SW65578 ACS65578 AMO65578 AWK65578 BGG65578 BQC65578 BZY65578 CJU65578 CTQ65578 DDM65578 DNI65578 DXE65578 EHA65578 EQW65578 FAS65578 FKO65578 FUK65578 GEG65578 GOC65578 GXY65578 HHU65578 HRQ65578 IBM65578 ILI65578 IVE65578 JFA65578 JOW65578 JYS65578 KIO65578 KSK65578 LCG65578 LMC65578 LVY65578 MFU65578 MPQ65578 MZM65578 NJI65578 NTE65578 ODA65578 OMW65578 OWS65578 PGO65578 PQK65578 QAG65578 QKC65578 QTY65578 RDU65578 RNQ65578 RXM65578 SHI65578 SRE65578 TBA65578 TKW65578 TUS65578 UEO65578 UOK65578 UYG65578 VIC65578 VRY65578 WBU65578 WLQ65578 WVM65578 E131114 JA131114 SW131114 ACS131114 AMO131114 AWK131114 BGG131114 BQC131114 BZY131114 CJU131114 CTQ131114 DDM131114 DNI131114 DXE131114 EHA131114 EQW131114 FAS131114 FKO131114 FUK131114 GEG131114 GOC131114 GXY131114 HHU131114 HRQ131114 IBM131114 ILI131114 IVE131114 JFA131114 JOW131114 JYS131114 KIO131114 KSK131114 LCG131114 LMC131114 LVY131114 MFU131114 MPQ131114 MZM131114 NJI131114 NTE131114 ODA131114 OMW131114 OWS131114 PGO131114 PQK131114 QAG131114 QKC131114 QTY131114 RDU131114 RNQ131114 RXM131114 SHI131114 SRE131114 TBA131114 TKW131114 TUS131114 UEO131114 UOK131114 UYG131114 VIC131114 VRY131114 WBU131114 WLQ131114 WVM131114 E196650 JA196650 SW196650 ACS196650 AMO196650 AWK196650 BGG196650 BQC196650 BZY196650 CJU196650 CTQ196650 DDM196650 DNI196650 DXE196650 EHA196650 EQW196650 FAS196650 FKO196650 FUK196650 GEG196650 GOC196650 GXY196650 HHU196650 HRQ196650 IBM196650 ILI196650 IVE196650 JFA196650 JOW196650 JYS196650 KIO196650 KSK196650 LCG196650 LMC196650 LVY196650 MFU196650 MPQ196650 MZM196650 NJI196650 NTE196650 ODA196650 OMW196650 OWS196650 PGO196650 PQK196650 QAG196650 QKC196650 QTY196650 RDU196650 RNQ196650 RXM196650 SHI196650 SRE196650 TBA196650 TKW196650 TUS196650 UEO196650 UOK196650 UYG196650 VIC196650 VRY196650 WBU196650 WLQ196650 WVM196650 E262186 JA262186 SW262186 ACS262186 AMO262186 AWK262186 BGG262186 BQC262186 BZY262186 CJU262186 CTQ262186 DDM262186 DNI262186 DXE262186 EHA262186 EQW262186 FAS262186 FKO262186 FUK262186 GEG262186 GOC262186 GXY262186 HHU262186 HRQ262186 IBM262186 ILI262186 IVE262186 JFA262186 JOW262186 JYS262186 KIO262186 KSK262186 LCG262186 LMC262186 LVY262186 MFU262186 MPQ262186 MZM262186 NJI262186 NTE262186 ODA262186 OMW262186 OWS262186 PGO262186 PQK262186 QAG262186 QKC262186 QTY262186 RDU262186 RNQ262186 RXM262186 SHI262186 SRE262186 TBA262186 TKW262186 TUS262186 UEO262186 UOK262186 UYG262186 VIC262186 VRY262186 WBU262186 WLQ262186 WVM262186 E327722 JA327722 SW327722 ACS327722 AMO327722 AWK327722 BGG327722 BQC327722 BZY327722 CJU327722 CTQ327722 DDM327722 DNI327722 DXE327722 EHA327722 EQW327722 FAS327722 FKO327722 FUK327722 GEG327722 GOC327722 GXY327722 HHU327722 HRQ327722 IBM327722 ILI327722 IVE327722 JFA327722 JOW327722 JYS327722 KIO327722 KSK327722 LCG327722 LMC327722 LVY327722 MFU327722 MPQ327722 MZM327722 NJI327722 NTE327722 ODA327722 OMW327722 OWS327722 PGO327722 PQK327722 QAG327722 QKC327722 QTY327722 RDU327722 RNQ327722 RXM327722 SHI327722 SRE327722 TBA327722 TKW327722 TUS327722 UEO327722 UOK327722 UYG327722 VIC327722 VRY327722 WBU327722 WLQ327722 WVM327722 E393258 JA393258 SW393258 ACS393258 AMO393258 AWK393258 BGG393258 BQC393258 BZY393258 CJU393258 CTQ393258 DDM393258 DNI393258 DXE393258 EHA393258 EQW393258 FAS393258 FKO393258 FUK393258 GEG393258 GOC393258 GXY393258 HHU393258 HRQ393258 IBM393258 ILI393258 IVE393258 JFA393258 JOW393258 JYS393258 KIO393258 KSK393258 LCG393258 LMC393258 LVY393258 MFU393258 MPQ393258 MZM393258 NJI393258 NTE393258 ODA393258 OMW393258 OWS393258 PGO393258 PQK393258 QAG393258 QKC393258 QTY393258 RDU393258 RNQ393258 RXM393258 SHI393258 SRE393258 TBA393258 TKW393258 TUS393258 UEO393258 UOK393258 UYG393258 VIC393258 VRY393258 WBU393258 WLQ393258 WVM393258 E458794 JA458794 SW458794 ACS458794 AMO458794 AWK458794 BGG458794 BQC458794 BZY458794 CJU458794 CTQ458794 DDM458794 DNI458794 DXE458794 EHA458794 EQW458794 FAS458794 FKO458794 FUK458794 GEG458794 GOC458794 GXY458794 HHU458794 HRQ458794 IBM458794 ILI458794 IVE458794 JFA458794 JOW458794 JYS458794 KIO458794 KSK458794 LCG458794 LMC458794 LVY458794 MFU458794 MPQ458794 MZM458794 NJI458794 NTE458794 ODA458794 OMW458794 OWS458794 PGO458794 PQK458794 QAG458794 QKC458794 QTY458794 RDU458794 RNQ458794 RXM458794 SHI458794 SRE458794 TBA458794 TKW458794 TUS458794 UEO458794 UOK458794 UYG458794 VIC458794 VRY458794 WBU458794 WLQ458794 WVM458794 E524330 JA524330 SW524330 ACS524330 AMO524330 AWK524330 BGG524330 BQC524330 BZY524330 CJU524330 CTQ524330 DDM524330 DNI524330 DXE524330 EHA524330 EQW524330 FAS524330 FKO524330 FUK524330 GEG524330 GOC524330 GXY524330 HHU524330 HRQ524330 IBM524330 ILI524330 IVE524330 JFA524330 JOW524330 JYS524330 KIO524330 KSK524330 LCG524330 LMC524330 LVY524330 MFU524330 MPQ524330 MZM524330 NJI524330 NTE524330 ODA524330 OMW524330 OWS524330 PGO524330 PQK524330 QAG524330 QKC524330 QTY524330 RDU524330 RNQ524330 RXM524330 SHI524330 SRE524330 TBA524330 TKW524330 TUS524330 UEO524330 UOK524330 UYG524330 VIC524330 VRY524330 WBU524330 WLQ524330 WVM524330 E589866 JA589866 SW589866 ACS589866 AMO589866 AWK589866 BGG589866 BQC589866 BZY589866 CJU589866 CTQ589866 DDM589866 DNI589866 DXE589866 EHA589866 EQW589866 FAS589866 FKO589866 FUK589866 GEG589866 GOC589866 GXY589866 HHU589866 HRQ589866 IBM589866 ILI589866 IVE589866 JFA589866 JOW589866 JYS589866 KIO589866 KSK589866 LCG589866 LMC589866 LVY589866 MFU589866 MPQ589866 MZM589866 NJI589866 NTE589866 ODA589866 OMW589866 OWS589866 PGO589866 PQK589866 QAG589866 QKC589866 QTY589866 RDU589866 RNQ589866 RXM589866 SHI589866 SRE589866 TBA589866 TKW589866 TUS589866 UEO589866 UOK589866 UYG589866 VIC589866 VRY589866 WBU589866 WLQ589866 WVM589866 E655402 JA655402 SW655402 ACS655402 AMO655402 AWK655402 BGG655402 BQC655402 BZY655402 CJU655402 CTQ655402 DDM655402 DNI655402 DXE655402 EHA655402 EQW655402 FAS655402 FKO655402 FUK655402 GEG655402 GOC655402 GXY655402 HHU655402 HRQ655402 IBM655402 ILI655402 IVE655402 JFA655402 JOW655402 JYS655402 KIO655402 KSK655402 LCG655402 LMC655402 LVY655402 MFU655402 MPQ655402 MZM655402 NJI655402 NTE655402 ODA655402 OMW655402 OWS655402 PGO655402 PQK655402 QAG655402 QKC655402 QTY655402 RDU655402 RNQ655402 RXM655402 SHI655402 SRE655402 TBA655402 TKW655402 TUS655402 UEO655402 UOK655402 UYG655402 VIC655402 VRY655402 WBU655402 WLQ655402 WVM655402 E720938 JA720938 SW720938 ACS720938 AMO720938 AWK720938 BGG720938 BQC720938 BZY720938 CJU720938 CTQ720938 DDM720938 DNI720938 DXE720938 EHA720938 EQW720938 FAS720938 FKO720938 FUK720938 GEG720938 GOC720938 GXY720938 HHU720938 HRQ720938 IBM720938 ILI720938 IVE720938 JFA720938 JOW720938 JYS720938 KIO720938 KSK720938 LCG720938 LMC720938 LVY720938 MFU720938 MPQ720938 MZM720938 NJI720938 NTE720938 ODA720938 OMW720938 OWS720938 PGO720938 PQK720938 QAG720938 QKC720938 QTY720938 RDU720938 RNQ720938 RXM720938 SHI720938 SRE720938 TBA720938 TKW720938 TUS720938 UEO720938 UOK720938 UYG720938 VIC720938 VRY720938 WBU720938 WLQ720938 WVM720938 E786474 JA786474 SW786474 ACS786474 AMO786474 AWK786474 BGG786474 BQC786474 BZY786474 CJU786474 CTQ786474 DDM786474 DNI786474 DXE786474 EHA786474 EQW786474 FAS786474 FKO786474 FUK786474 GEG786474 GOC786474 GXY786474 HHU786474 HRQ786474 IBM786474 ILI786474 IVE786474 JFA786474 JOW786474 JYS786474 KIO786474 KSK786474 LCG786474 LMC786474 LVY786474 MFU786474 MPQ786474 MZM786474 NJI786474 NTE786474 ODA786474 OMW786474 OWS786474 PGO786474 PQK786474 QAG786474 QKC786474 QTY786474 RDU786474 RNQ786474 RXM786474 SHI786474 SRE786474 TBA786474 TKW786474 TUS786474 UEO786474 UOK786474 UYG786474 VIC786474 VRY786474 WBU786474 WLQ786474 WVM786474 E852010 JA852010 SW852010 ACS852010 AMO852010 AWK852010 BGG852010 BQC852010 BZY852010 CJU852010 CTQ852010 DDM852010 DNI852010 DXE852010 EHA852010 EQW852010 FAS852010 FKO852010 FUK852010 GEG852010 GOC852010 GXY852010 HHU852010 HRQ852010 IBM852010 ILI852010 IVE852010 JFA852010 JOW852010 JYS852010 KIO852010 KSK852010 LCG852010 LMC852010 LVY852010 MFU852010 MPQ852010 MZM852010 NJI852010 NTE852010 ODA852010 OMW852010 OWS852010 PGO852010 PQK852010 QAG852010 QKC852010 QTY852010 RDU852010 RNQ852010 RXM852010 SHI852010 SRE852010 TBA852010 TKW852010 TUS852010 UEO852010 UOK852010 UYG852010 VIC852010 VRY852010 WBU852010 WLQ852010 WVM852010 E917546 JA917546 SW917546 ACS917546 AMO917546 AWK917546 BGG917546 BQC917546 BZY917546 CJU917546 CTQ917546 DDM917546 DNI917546 DXE917546 EHA917546 EQW917546 FAS917546 FKO917546 FUK917546 GEG917546 GOC917546 GXY917546 HHU917546 HRQ917546 IBM917546 ILI917546 IVE917546 JFA917546 JOW917546 JYS917546 KIO917546 KSK917546 LCG917546 LMC917546 LVY917546 MFU917546 MPQ917546 MZM917546 NJI917546 NTE917546 ODA917546 OMW917546 OWS917546 PGO917546 PQK917546 QAG917546 QKC917546 QTY917546 RDU917546 RNQ917546 RXM917546 SHI917546 SRE917546 TBA917546 TKW917546 TUS917546 UEO917546 UOK917546 UYG917546 VIC917546 VRY917546 WBU917546 WLQ917546 WVM917546 E983082 JA983082 SW983082 ACS983082 AMO983082 AWK983082 BGG983082 BQC983082 BZY983082 CJU983082 CTQ983082 DDM983082 DNI983082 DXE983082 EHA983082 EQW983082 FAS983082 FKO983082 FUK983082 GEG983082 GOC983082 GXY983082 HHU983082 HRQ983082 IBM983082 ILI983082 IVE983082 JFA983082 JOW983082 JYS983082 KIO983082 KSK983082 LCG983082 LMC983082 LVY983082 MFU983082 MPQ983082 MZM983082 NJI983082 NTE983082 ODA983082 OMW983082 OWS983082 PGO983082 PQK983082 QAG983082 QKC983082 QTY983082 RDU983082 RNQ983082 RXM983082 SHI983082 SRE983082 TBA983082 TKW983082 TUS983082 UEO983082 UOK983082 UYG983082 VIC983082 VRY983082 WBU983082 WLQ983082 WVM983082" xr:uid="{23879DF5-6473-4CD8-9623-09DD9077D2BA}">
      <formula1>"0,1,2"</formula1>
    </dataValidation>
    <dataValidation type="list" allowBlank="1" showInputMessage="1" showErrorMessage="1" sqref="WVM983088:WVM983095 JA41:JA57 SW41:SW57 ACS41:ACS57 AMO41:AMO57 AWK41:AWK57 BGG41:BGG57 BQC41:BQC57 BZY41:BZY57 CJU41:CJU57 CTQ41:CTQ57 DDM41:DDM57 DNI41:DNI57 DXE41:DXE57 EHA41:EHA57 EQW41:EQW57 FAS41:FAS57 FKO41:FKO57 FUK41:FUK57 GEG41:GEG57 GOC41:GOC57 GXY41:GXY57 HHU41:HHU57 HRQ41:HRQ57 IBM41:IBM57 ILI41:ILI57 IVE41:IVE57 JFA41:JFA57 JOW41:JOW57 JYS41:JYS57 KIO41:KIO57 KSK41:KSK57 LCG41:LCG57 LMC41:LMC57 LVY41:LVY57 MFU41:MFU57 MPQ41:MPQ57 MZM41:MZM57 NJI41:NJI57 NTE41:NTE57 ODA41:ODA57 OMW41:OMW57 OWS41:OWS57 PGO41:PGO57 PQK41:PQK57 QAG41:QAG57 QKC41:QKC57 QTY41:QTY57 RDU41:RDU57 RNQ41:RNQ57 RXM41:RXM57 SHI41:SHI57 SRE41:SRE57 TBA41:TBA57 TKW41:TKW57 TUS41:TUS57 UEO41:UEO57 UOK41:UOK57 UYG41:UYG57 VIC41:VIC57 VRY41:VRY57 WBU41:WBU57 WLQ41:WLQ57 WVM41:WVM57 E65584:E65591 JA65584:JA65591 SW65584:SW65591 ACS65584:ACS65591 AMO65584:AMO65591 AWK65584:AWK65591 BGG65584:BGG65591 BQC65584:BQC65591 BZY65584:BZY65591 CJU65584:CJU65591 CTQ65584:CTQ65591 DDM65584:DDM65591 DNI65584:DNI65591 DXE65584:DXE65591 EHA65584:EHA65591 EQW65584:EQW65591 FAS65584:FAS65591 FKO65584:FKO65591 FUK65584:FUK65591 GEG65584:GEG65591 GOC65584:GOC65591 GXY65584:GXY65591 HHU65584:HHU65591 HRQ65584:HRQ65591 IBM65584:IBM65591 ILI65584:ILI65591 IVE65584:IVE65591 JFA65584:JFA65591 JOW65584:JOW65591 JYS65584:JYS65591 KIO65584:KIO65591 KSK65584:KSK65591 LCG65584:LCG65591 LMC65584:LMC65591 LVY65584:LVY65591 MFU65584:MFU65591 MPQ65584:MPQ65591 MZM65584:MZM65591 NJI65584:NJI65591 NTE65584:NTE65591 ODA65584:ODA65591 OMW65584:OMW65591 OWS65584:OWS65591 PGO65584:PGO65591 PQK65584:PQK65591 QAG65584:QAG65591 QKC65584:QKC65591 QTY65584:QTY65591 RDU65584:RDU65591 RNQ65584:RNQ65591 RXM65584:RXM65591 SHI65584:SHI65591 SRE65584:SRE65591 TBA65584:TBA65591 TKW65584:TKW65591 TUS65584:TUS65591 UEO65584:UEO65591 UOK65584:UOK65591 UYG65584:UYG65591 VIC65584:VIC65591 VRY65584:VRY65591 WBU65584:WBU65591 WLQ65584:WLQ65591 WVM65584:WVM65591 E131120:E131127 JA131120:JA131127 SW131120:SW131127 ACS131120:ACS131127 AMO131120:AMO131127 AWK131120:AWK131127 BGG131120:BGG131127 BQC131120:BQC131127 BZY131120:BZY131127 CJU131120:CJU131127 CTQ131120:CTQ131127 DDM131120:DDM131127 DNI131120:DNI131127 DXE131120:DXE131127 EHA131120:EHA131127 EQW131120:EQW131127 FAS131120:FAS131127 FKO131120:FKO131127 FUK131120:FUK131127 GEG131120:GEG131127 GOC131120:GOC131127 GXY131120:GXY131127 HHU131120:HHU131127 HRQ131120:HRQ131127 IBM131120:IBM131127 ILI131120:ILI131127 IVE131120:IVE131127 JFA131120:JFA131127 JOW131120:JOW131127 JYS131120:JYS131127 KIO131120:KIO131127 KSK131120:KSK131127 LCG131120:LCG131127 LMC131120:LMC131127 LVY131120:LVY131127 MFU131120:MFU131127 MPQ131120:MPQ131127 MZM131120:MZM131127 NJI131120:NJI131127 NTE131120:NTE131127 ODA131120:ODA131127 OMW131120:OMW131127 OWS131120:OWS131127 PGO131120:PGO131127 PQK131120:PQK131127 QAG131120:QAG131127 QKC131120:QKC131127 QTY131120:QTY131127 RDU131120:RDU131127 RNQ131120:RNQ131127 RXM131120:RXM131127 SHI131120:SHI131127 SRE131120:SRE131127 TBA131120:TBA131127 TKW131120:TKW131127 TUS131120:TUS131127 UEO131120:UEO131127 UOK131120:UOK131127 UYG131120:UYG131127 VIC131120:VIC131127 VRY131120:VRY131127 WBU131120:WBU131127 WLQ131120:WLQ131127 WVM131120:WVM131127 E196656:E196663 JA196656:JA196663 SW196656:SW196663 ACS196656:ACS196663 AMO196656:AMO196663 AWK196656:AWK196663 BGG196656:BGG196663 BQC196656:BQC196663 BZY196656:BZY196663 CJU196656:CJU196663 CTQ196656:CTQ196663 DDM196656:DDM196663 DNI196656:DNI196663 DXE196656:DXE196663 EHA196656:EHA196663 EQW196656:EQW196663 FAS196656:FAS196663 FKO196656:FKO196663 FUK196656:FUK196663 GEG196656:GEG196663 GOC196656:GOC196663 GXY196656:GXY196663 HHU196656:HHU196663 HRQ196656:HRQ196663 IBM196656:IBM196663 ILI196656:ILI196663 IVE196656:IVE196663 JFA196656:JFA196663 JOW196656:JOW196663 JYS196656:JYS196663 KIO196656:KIO196663 KSK196656:KSK196663 LCG196656:LCG196663 LMC196656:LMC196663 LVY196656:LVY196663 MFU196656:MFU196663 MPQ196656:MPQ196663 MZM196656:MZM196663 NJI196656:NJI196663 NTE196656:NTE196663 ODA196656:ODA196663 OMW196656:OMW196663 OWS196656:OWS196663 PGO196656:PGO196663 PQK196656:PQK196663 QAG196656:QAG196663 QKC196656:QKC196663 QTY196656:QTY196663 RDU196656:RDU196663 RNQ196656:RNQ196663 RXM196656:RXM196663 SHI196656:SHI196663 SRE196656:SRE196663 TBA196656:TBA196663 TKW196656:TKW196663 TUS196656:TUS196663 UEO196656:UEO196663 UOK196656:UOK196663 UYG196656:UYG196663 VIC196656:VIC196663 VRY196656:VRY196663 WBU196656:WBU196663 WLQ196656:WLQ196663 WVM196656:WVM196663 E262192:E262199 JA262192:JA262199 SW262192:SW262199 ACS262192:ACS262199 AMO262192:AMO262199 AWK262192:AWK262199 BGG262192:BGG262199 BQC262192:BQC262199 BZY262192:BZY262199 CJU262192:CJU262199 CTQ262192:CTQ262199 DDM262192:DDM262199 DNI262192:DNI262199 DXE262192:DXE262199 EHA262192:EHA262199 EQW262192:EQW262199 FAS262192:FAS262199 FKO262192:FKO262199 FUK262192:FUK262199 GEG262192:GEG262199 GOC262192:GOC262199 GXY262192:GXY262199 HHU262192:HHU262199 HRQ262192:HRQ262199 IBM262192:IBM262199 ILI262192:ILI262199 IVE262192:IVE262199 JFA262192:JFA262199 JOW262192:JOW262199 JYS262192:JYS262199 KIO262192:KIO262199 KSK262192:KSK262199 LCG262192:LCG262199 LMC262192:LMC262199 LVY262192:LVY262199 MFU262192:MFU262199 MPQ262192:MPQ262199 MZM262192:MZM262199 NJI262192:NJI262199 NTE262192:NTE262199 ODA262192:ODA262199 OMW262192:OMW262199 OWS262192:OWS262199 PGO262192:PGO262199 PQK262192:PQK262199 QAG262192:QAG262199 QKC262192:QKC262199 QTY262192:QTY262199 RDU262192:RDU262199 RNQ262192:RNQ262199 RXM262192:RXM262199 SHI262192:SHI262199 SRE262192:SRE262199 TBA262192:TBA262199 TKW262192:TKW262199 TUS262192:TUS262199 UEO262192:UEO262199 UOK262192:UOK262199 UYG262192:UYG262199 VIC262192:VIC262199 VRY262192:VRY262199 WBU262192:WBU262199 WLQ262192:WLQ262199 WVM262192:WVM262199 E327728:E327735 JA327728:JA327735 SW327728:SW327735 ACS327728:ACS327735 AMO327728:AMO327735 AWK327728:AWK327735 BGG327728:BGG327735 BQC327728:BQC327735 BZY327728:BZY327735 CJU327728:CJU327735 CTQ327728:CTQ327735 DDM327728:DDM327735 DNI327728:DNI327735 DXE327728:DXE327735 EHA327728:EHA327735 EQW327728:EQW327735 FAS327728:FAS327735 FKO327728:FKO327735 FUK327728:FUK327735 GEG327728:GEG327735 GOC327728:GOC327735 GXY327728:GXY327735 HHU327728:HHU327735 HRQ327728:HRQ327735 IBM327728:IBM327735 ILI327728:ILI327735 IVE327728:IVE327735 JFA327728:JFA327735 JOW327728:JOW327735 JYS327728:JYS327735 KIO327728:KIO327735 KSK327728:KSK327735 LCG327728:LCG327735 LMC327728:LMC327735 LVY327728:LVY327735 MFU327728:MFU327735 MPQ327728:MPQ327735 MZM327728:MZM327735 NJI327728:NJI327735 NTE327728:NTE327735 ODA327728:ODA327735 OMW327728:OMW327735 OWS327728:OWS327735 PGO327728:PGO327735 PQK327728:PQK327735 QAG327728:QAG327735 QKC327728:QKC327735 QTY327728:QTY327735 RDU327728:RDU327735 RNQ327728:RNQ327735 RXM327728:RXM327735 SHI327728:SHI327735 SRE327728:SRE327735 TBA327728:TBA327735 TKW327728:TKW327735 TUS327728:TUS327735 UEO327728:UEO327735 UOK327728:UOK327735 UYG327728:UYG327735 VIC327728:VIC327735 VRY327728:VRY327735 WBU327728:WBU327735 WLQ327728:WLQ327735 WVM327728:WVM327735 E393264:E393271 JA393264:JA393271 SW393264:SW393271 ACS393264:ACS393271 AMO393264:AMO393271 AWK393264:AWK393271 BGG393264:BGG393271 BQC393264:BQC393271 BZY393264:BZY393271 CJU393264:CJU393271 CTQ393264:CTQ393271 DDM393264:DDM393271 DNI393264:DNI393271 DXE393264:DXE393271 EHA393264:EHA393271 EQW393264:EQW393271 FAS393264:FAS393271 FKO393264:FKO393271 FUK393264:FUK393271 GEG393264:GEG393271 GOC393264:GOC393271 GXY393264:GXY393271 HHU393264:HHU393271 HRQ393264:HRQ393271 IBM393264:IBM393271 ILI393264:ILI393271 IVE393264:IVE393271 JFA393264:JFA393271 JOW393264:JOW393271 JYS393264:JYS393271 KIO393264:KIO393271 KSK393264:KSK393271 LCG393264:LCG393271 LMC393264:LMC393271 LVY393264:LVY393271 MFU393264:MFU393271 MPQ393264:MPQ393271 MZM393264:MZM393271 NJI393264:NJI393271 NTE393264:NTE393271 ODA393264:ODA393271 OMW393264:OMW393271 OWS393264:OWS393271 PGO393264:PGO393271 PQK393264:PQK393271 QAG393264:QAG393271 QKC393264:QKC393271 QTY393264:QTY393271 RDU393264:RDU393271 RNQ393264:RNQ393271 RXM393264:RXM393271 SHI393264:SHI393271 SRE393264:SRE393271 TBA393264:TBA393271 TKW393264:TKW393271 TUS393264:TUS393271 UEO393264:UEO393271 UOK393264:UOK393271 UYG393264:UYG393271 VIC393264:VIC393271 VRY393264:VRY393271 WBU393264:WBU393271 WLQ393264:WLQ393271 WVM393264:WVM393271 E458800:E458807 JA458800:JA458807 SW458800:SW458807 ACS458800:ACS458807 AMO458800:AMO458807 AWK458800:AWK458807 BGG458800:BGG458807 BQC458800:BQC458807 BZY458800:BZY458807 CJU458800:CJU458807 CTQ458800:CTQ458807 DDM458800:DDM458807 DNI458800:DNI458807 DXE458800:DXE458807 EHA458800:EHA458807 EQW458800:EQW458807 FAS458800:FAS458807 FKO458800:FKO458807 FUK458800:FUK458807 GEG458800:GEG458807 GOC458800:GOC458807 GXY458800:GXY458807 HHU458800:HHU458807 HRQ458800:HRQ458807 IBM458800:IBM458807 ILI458800:ILI458807 IVE458800:IVE458807 JFA458800:JFA458807 JOW458800:JOW458807 JYS458800:JYS458807 KIO458800:KIO458807 KSK458800:KSK458807 LCG458800:LCG458807 LMC458800:LMC458807 LVY458800:LVY458807 MFU458800:MFU458807 MPQ458800:MPQ458807 MZM458800:MZM458807 NJI458800:NJI458807 NTE458800:NTE458807 ODA458800:ODA458807 OMW458800:OMW458807 OWS458800:OWS458807 PGO458800:PGO458807 PQK458800:PQK458807 QAG458800:QAG458807 QKC458800:QKC458807 QTY458800:QTY458807 RDU458800:RDU458807 RNQ458800:RNQ458807 RXM458800:RXM458807 SHI458800:SHI458807 SRE458800:SRE458807 TBA458800:TBA458807 TKW458800:TKW458807 TUS458800:TUS458807 UEO458800:UEO458807 UOK458800:UOK458807 UYG458800:UYG458807 VIC458800:VIC458807 VRY458800:VRY458807 WBU458800:WBU458807 WLQ458800:WLQ458807 WVM458800:WVM458807 E524336:E524343 JA524336:JA524343 SW524336:SW524343 ACS524336:ACS524343 AMO524336:AMO524343 AWK524336:AWK524343 BGG524336:BGG524343 BQC524336:BQC524343 BZY524336:BZY524343 CJU524336:CJU524343 CTQ524336:CTQ524343 DDM524336:DDM524343 DNI524336:DNI524343 DXE524336:DXE524343 EHA524336:EHA524343 EQW524336:EQW524343 FAS524336:FAS524343 FKO524336:FKO524343 FUK524336:FUK524343 GEG524336:GEG524343 GOC524336:GOC524343 GXY524336:GXY524343 HHU524336:HHU524343 HRQ524336:HRQ524343 IBM524336:IBM524343 ILI524336:ILI524343 IVE524336:IVE524343 JFA524336:JFA524343 JOW524336:JOW524343 JYS524336:JYS524343 KIO524336:KIO524343 KSK524336:KSK524343 LCG524336:LCG524343 LMC524336:LMC524343 LVY524336:LVY524343 MFU524336:MFU524343 MPQ524336:MPQ524343 MZM524336:MZM524343 NJI524336:NJI524343 NTE524336:NTE524343 ODA524336:ODA524343 OMW524336:OMW524343 OWS524336:OWS524343 PGO524336:PGO524343 PQK524336:PQK524343 QAG524336:QAG524343 QKC524336:QKC524343 QTY524336:QTY524343 RDU524336:RDU524343 RNQ524336:RNQ524343 RXM524336:RXM524343 SHI524336:SHI524343 SRE524336:SRE524343 TBA524336:TBA524343 TKW524336:TKW524343 TUS524336:TUS524343 UEO524336:UEO524343 UOK524336:UOK524343 UYG524336:UYG524343 VIC524336:VIC524343 VRY524336:VRY524343 WBU524336:WBU524343 WLQ524336:WLQ524343 WVM524336:WVM524343 E589872:E589879 JA589872:JA589879 SW589872:SW589879 ACS589872:ACS589879 AMO589872:AMO589879 AWK589872:AWK589879 BGG589872:BGG589879 BQC589872:BQC589879 BZY589872:BZY589879 CJU589872:CJU589879 CTQ589872:CTQ589879 DDM589872:DDM589879 DNI589872:DNI589879 DXE589872:DXE589879 EHA589872:EHA589879 EQW589872:EQW589879 FAS589872:FAS589879 FKO589872:FKO589879 FUK589872:FUK589879 GEG589872:GEG589879 GOC589872:GOC589879 GXY589872:GXY589879 HHU589872:HHU589879 HRQ589872:HRQ589879 IBM589872:IBM589879 ILI589872:ILI589879 IVE589872:IVE589879 JFA589872:JFA589879 JOW589872:JOW589879 JYS589872:JYS589879 KIO589872:KIO589879 KSK589872:KSK589879 LCG589872:LCG589879 LMC589872:LMC589879 LVY589872:LVY589879 MFU589872:MFU589879 MPQ589872:MPQ589879 MZM589872:MZM589879 NJI589872:NJI589879 NTE589872:NTE589879 ODA589872:ODA589879 OMW589872:OMW589879 OWS589872:OWS589879 PGO589872:PGO589879 PQK589872:PQK589879 QAG589872:QAG589879 QKC589872:QKC589879 QTY589872:QTY589879 RDU589872:RDU589879 RNQ589872:RNQ589879 RXM589872:RXM589879 SHI589872:SHI589879 SRE589872:SRE589879 TBA589872:TBA589879 TKW589872:TKW589879 TUS589872:TUS589879 UEO589872:UEO589879 UOK589872:UOK589879 UYG589872:UYG589879 VIC589872:VIC589879 VRY589872:VRY589879 WBU589872:WBU589879 WLQ589872:WLQ589879 WVM589872:WVM589879 E655408:E655415 JA655408:JA655415 SW655408:SW655415 ACS655408:ACS655415 AMO655408:AMO655415 AWK655408:AWK655415 BGG655408:BGG655415 BQC655408:BQC655415 BZY655408:BZY655415 CJU655408:CJU655415 CTQ655408:CTQ655415 DDM655408:DDM655415 DNI655408:DNI655415 DXE655408:DXE655415 EHA655408:EHA655415 EQW655408:EQW655415 FAS655408:FAS655415 FKO655408:FKO655415 FUK655408:FUK655415 GEG655408:GEG655415 GOC655408:GOC655415 GXY655408:GXY655415 HHU655408:HHU655415 HRQ655408:HRQ655415 IBM655408:IBM655415 ILI655408:ILI655415 IVE655408:IVE655415 JFA655408:JFA655415 JOW655408:JOW655415 JYS655408:JYS655415 KIO655408:KIO655415 KSK655408:KSK655415 LCG655408:LCG655415 LMC655408:LMC655415 LVY655408:LVY655415 MFU655408:MFU655415 MPQ655408:MPQ655415 MZM655408:MZM655415 NJI655408:NJI655415 NTE655408:NTE655415 ODA655408:ODA655415 OMW655408:OMW655415 OWS655408:OWS655415 PGO655408:PGO655415 PQK655408:PQK655415 QAG655408:QAG655415 QKC655408:QKC655415 QTY655408:QTY655415 RDU655408:RDU655415 RNQ655408:RNQ655415 RXM655408:RXM655415 SHI655408:SHI655415 SRE655408:SRE655415 TBA655408:TBA655415 TKW655408:TKW655415 TUS655408:TUS655415 UEO655408:UEO655415 UOK655408:UOK655415 UYG655408:UYG655415 VIC655408:VIC655415 VRY655408:VRY655415 WBU655408:WBU655415 WLQ655408:WLQ655415 WVM655408:WVM655415 E720944:E720951 JA720944:JA720951 SW720944:SW720951 ACS720944:ACS720951 AMO720944:AMO720951 AWK720944:AWK720951 BGG720944:BGG720951 BQC720944:BQC720951 BZY720944:BZY720951 CJU720944:CJU720951 CTQ720944:CTQ720951 DDM720944:DDM720951 DNI720944:DNI720951 DXE720944:DXE720951 EHA720944:EHA720951 EQW720944:EQW720951 FAS720944:FAS720951 FKO720944:FKO720951 FUK720944:FUK720951 GEG720944:GEG720951 GOC720944:GOC720951 GXY720944:GXY720951 HHU720944:HHU720951 HRQ720944:HRQ720951 IBM720944:IBM720951 ILI720944:ILI720951 IVE720944:IVE720951 JFA720944:JFA720951 JOW720944:JOW720951 JYS720944:JYS720951 KIO720944:KIO720951 KSK720944:KSK720951 LCG720944:LCG720951 LMC720944:LMC720951 LVY720944:LVY720951 MFU720944:MFU720951 MPQ720944:MPQ720951 MZM720944:MZM720951 NJI720944:NJI720951 NTE720944:NTE720951 ODA720944:ODA720951 OMW720944:OMW720951 OWS720944:OWS720951 PGO720944:PGO720951 PQK720944:PQK720951 QAG720944:QAG720951 QKC720944:QKC720951 QTY720944:QTY720951 RDU720944:RDU720951 RNQ720944:RNQ720951 RXM720944:RXM720951 SHI720944:SHI720951 SRE720944:SRE720951 TBA720944:TBA720951 TKW720944:TKW720951 TUS720944:TUS720951 UEO720944:UEO720951 UOK720944:UOK720951 UYG720944:UYG720951 VIC720944:VIC720951 VRY720944:VRY720951 WBU720944:WBU720951 WLQ720944:WLQ720951 WVM720944:WVM720951 E786480:E786487 JA786480:JA786487 SW786480:SW786487 ACS786480:ACS786487 AMO786480:AMO786487 AWK786480:AWK786487 BGG786480:BGG786487 BQC786480:BQC786487 BZY786480:BZY786487 CJU786480:CJU786487 CTQ786480:CTQ786487 DDM786480:DDM786487 DNI786480:DNI786487 DXE786480:DXE786487 EHA786480:EHA786487 EQW786480:EQW786487 FAS786480:FAS786487 FKO786480:FKO786487 FUK786480:FUK786487 GEG786480:GEG786487 GOC786480:GOC786487 GXY786480:GXY786487 HHU786480:HHU786487 HRQ786480:HRQ786487 IBM786480:IBM786487 ILI786480:ILI786487 IVE786480:IVE786487 JFA786480:JFA786487 JOW786480:JOW786487 JYS786480:JYS786487 KIO786480:KIO786487 KSK786480:KSK786487 LCG786480:LCG786487 LMC786480:LMC786487 LVY786480:LVY786487 MFU786480:MFU786487 MPQ786480:MPQ786487 MZM786480:MZM786487 NJI786480:NJI786487 NTE786480:NTE786487 ODA786480:ODA786487 OMW786480:OMW786487 OWS786480:OWS786487 PGO786480:PGO786487 PQK786480:PQK786487 QAG786480:QAG786487 QKC786480:QKC786487 QTY786480:QTY786487 RDU786480:RDU786487 RNQ786480:RNQ786487 RXM786480:RXM786487 SHI786480:SHI786487 SRE786480:SRE786487 TBA786480:TBA786487 TKW786480:TKW786487 TUS786480:TUS786487 UEO786480:UEO786487 UOK786480:UOK786487 UYG786480:UYG786487 VIC786480:VIC786487 VRY786480:VRY786487 WBU786480:WBU786487 WLQ786480:WLQ786487 WVM786480:WVM786487 E852016:E852023 JA852016:JA852023 SW852016:SW852023 ACS852016:ACS852023 AMO852016:AMO852023 AWK852016:AWK852023 BGG852016:BGG852023 BQC852016:BQC852023 BZY852016:BZY852023 CJU852016:CJU852023 CTQ852016:CTQ852023 DDM852016:DDM852023 DNI852016:DNI852023 DXE852016:DXE852023 EHA852016:EHA852023 EQW852016:EQW852023 FAS852016:FAS852023 FKO852016:FKO852023 FUK852016:FUK852023 GEG852016:GEG852023 GOC852016:GOC852023 GXY852016:GXY852023 HHU852016:HHU852023 HRQ852016:HRQ852023 IBM852016:IBM852023 ILI852016:ILI852023 IVE852016:IVE852023 JFA852016:JFA852023 JOW852016:JOW852023 JYS852016:JYS852023 KIO852016:KIO852023 KSK852016:KSK852023 LCG852016:LCG852023 LMC852016:LMC852023 LVY852016:LVY852023 MFU852016:MFU852023 MPQ852016:MPQ852023 MZM852016:MZM852023 NJI852016:NJI852023 NTE852016:NTE852023 ODA852016:ODA852023 OMW852016:OMW852023 OWS852016:OWS852023 PGO852016:PGO852023 PQK852016:PQK852023 QAG852016:QAG852023 QKC852016:QKC852023 QTY852016:QTY852023 RDU852016:RDU852023 RNQ852016:RNQ852023 RXM852016:RXM852023 SHI852016:SHI852023 SRE852016:SRE852023 TBA852016:TBA852023 TKW852016:TKW852023 TUS852016:TUS852023 UEO852016:UEO852023 UOK852016:UOK852023 UYG852016:UYG852023 VIC852016:VIC852023 VRY852016:VRY852023 WBU852016:WBU852023 WLQ852016:WLQ852023 WVM852016:WVM852023 E917552:E917559 JA917552:JA917559 SW917552:SW917559 ACS917552:ACS917559 AMO917552:AMO917559 AWK917552:AWK917559 BGG917552:BGG917559 BQC917552:BQC917559 BZY917552:BZY917559 CJU917552:CJU917559 CTQ917552:CTQ917559 DDM917552:DDM917559 DNI917552:DNI917559 DXE917552:DXE917559 EHA917552:EHA917559 EQW917552:EQW917559 FAS917552:FAS917559 FKO917552:FKO917559 FUK917552:FUK917559 GEG917552:GEG917559 GOC917552:GOC917559 GXY917552:GXY917559 HHU917552:HHU917559 HRQ917552:HRQ917559 IBM917552:IBM917559 ILI917552:ILI917559 IVE917552:IVE917559 JFA917552:JFA917559 JOW917552:JOW917559 JYS917552:JYS917559 KIO917552:KIO917559 KSK917552:KSK917559 LCG917552:LCG917559 LMC917552:LMC917559 LVY917552:LVY917559 MFU917552:MFU917559 MPQ917552:MPQ917559 MZM917552:MZM917559 NJI917552:NJI917559 NTE917552:NTE917559 ODA917552:ODA917559 OMW917552:OMW917559 OWS917552:OWS917559 PGO917552:PGO917559 PQK917552:PQK917559 QAG917552:QAG917559 QKC917552:QKC917559 QTY917552:QTY917559 RDU917552:RDU917559 RNQ917552:RNQ917559 RXM917552:RXM917559 SHI917552:SHI917559 SRE917552:SRE917559 TBA917552:TBA917559 TKW917552:TKW917559 TUS917552:TUS917559 UEO917552:UEO917559 UOK917552:UOK917559 UYG917552:UYG917559 VIC917552:VIC917559 VRY917552:VRY917559 WBU917552:WBU917559 WLQ917552:WLQ917559 WVM917552:WVM917559 E983088:E983095 JA983088:JA983095 SW983088:SW983095 ACS983088:ACS983095 AMO983088:AMO983095 AWK983088:AWK983095 BGG983088:BGG983095 BQC983088:BQC983095 BZY983088:BZY983095 CJU983088:CJU983095 CTQ983088:CTQ983095 DDM983088:DDM983095 DNI983088:DNI983095 DXE983088:DXE983095 EHA983088:EHA983095 EQW983088:EQW983095 FAS983088:FAS983095 FKO983088:FKO983095 FUK983088:FUK983095 GEG983088:GEG983095 GOC983088:GOC983095 GXY983088:GXY983095 HHU983088:HHU983095 HRQ983088:HRQ983095 IBM983088:IBM983095 ILI983088:ILI983095 IVE983088:IVE983095 JFA983088:JFA983095 JOW983088:JOW983095 JYS983088:JYS983095 KIO983088:KIO983095 KSK983088:KSK983095 LCG983088:LCG983095 LMC983088:LMC983095 LVY983088:LVY983095 MFU983088:MFU983095 MPQ983088:MPQ983095 MZM983088:MZM983095 NJI983088:NJI983095 NTE983088:NTE983095 ODA983088:ODA983095 OMW983088:OMW983095 OWS983088:OWS983095 PGO983088:PGO983095 PQK983088:PQK983095 QAG983088:QAG983095 QKC983088:QKC983095 QTY983088:QTY983095 RDU983088:RDU983095 RNQ983088:RNQ983095 RXM983088:RXM983095 SHI983088:SHI983095 SRE983088:SRE983095 TBA983088:TBA983095 TKW983088:TKW983095 TUS983088:TUS983095 UEO983088:UEO983095 UOK983088:UOK983095 UYG983088:UYG983095 VIC983088:VIC983095 VRY983088:VRY983095 WBU983088:WBU983095 WLQ983088:WLQ983095 E41" xr:uid="{5D0691CE-20DE-4612-8A75-D9A799C44D1F}">
      <formula1>$F$26:$F$29</formula1>
    </dataValidation>
    <dataValidation type="list" allowBlank="1" showInputMessage="1" showErrorMessage="1" sqref="WVK983088:WVK983095 IY41:IY57 WVK41:WVK57 WLO41:WLO57 WBS41:WBS57 VRW41:VRW57 VIA41:VIA57 UYE41:UYE57 UOI41:UOI57 UEM41:UEM57 TUQ41:TUQ57 TKU41:TKU57 TAY41:TAY57 SRC41:SRC57 SHG41:SHG57 RXK41:RXK57 RNO41:RNO57 RDS41:RDS57 QTW41:QTW57 QKA41:QKA57 QAE41:QAE57 PQI41:PQI57 PGM41:PGM57 OWQ41:OWQ57 OMU41:OMU57 OCY41:OCY57 NTC41:NTC57 NJG41:NJG57 MZK41:MZK57 MPO41:MPO57 MFS41:MFS57 LVW41:LVW57 LMA41:LMA57 LCE41:LCE57 KSI41:KSI57 KIM41:KIM57 JYQ41:JYQ57 JOU41:JOU57 JEY41:JEY57 IVC41:IVC57 ILG41:ILG57 IBK41:IBK57 HRO41:HRO57 HHS41:HHS57 GXW41:GXW57 GOA41:GOA57 GEE41:GEE57 FUI41:FUI57 FKM41:FKM57 FAQ41:FAQ57 EQU41:EQU57 EGY41:EGY57 DXC41:DXC57 DNG41:DNG57 DDK41:DDK57 CTO41:CTO57 CJS41:CJS57 BZW41:BZW57 BQA41:BQA57 BGE41:BGE57 AWI41:AWI57 AMM41:AMM57 ACQ41:ACQ57 SU41:SU57 C41:C54 WLO983088:WLO983095 WBS983088:WBS983095 VRW983088:VRW983095 VIA983088:VIA983095 UYE983088:UYE983095 UOI983088:UOI983095 UEM983088:UEM983095 TUQ983088:TUQ983095 TKU983088:TKU983095 TAY983088:TAY983095 SRC983088:SRC983095 SHG983088:SHG983095 RXK983088:RXK983095 RNO983088:RNO983095 RDS983088:RDS983095 QTW983088:QTW983095 QKA983088:QKA983095 QAE983088:QAE983095 PQI983088:PQI983095 PGM983088:PGM983095 OWQ983088:OWQ983095 OMU983088:OMU983095 OCY983088:OCY983095 NTC983088:NTC983095 NJG983088:NJG983095 MZK983088:MZK983095 MPO983088:MPO983095 MFS983088:MFS983095 LVW983088:LVW983095 LMA983088:LMA983095 LCE983088:LCE983095 KSI983088:KSI983095 KIM983088:KIM983095 JYQ983088:JYQ983095 JOU983088:JOU983095 JEY983088:JEY983095 IVC983088:IVC983095 ILG983088:ILG983095 IBK983088:IBK983095 HRO983088:HRO983095 HHS983088:HHS983095 GXW983088:GXW983095 GOA983088:GOA983095 GEE983088:GEE983095 FUI983088:FUI983095 FKM983088:FKM983095 FAQ983088:FAQ983095 EQU983088:EQU983095 EGY983088:EGY983095 DXC983088:DXC983095 DNG983088:DNG983095 DDK983088:DDK983095 CTO983088:CTO983095 CJS983088:CJS983095 BZW983088:BZW983095 BQA983088:BQA983095 BGE983088:BGE983095 AWI983088:AWI983095 AMM983088:AMM983095 ACQ983088:ACQ983095 SU983088:SU983095 IY983088:IY983095 C983088:C983095 WVK917552:WVK917559 WLO917552:WLO917559 WBS917552:WBS917559 VRW917552:VRW917559 VIA917552:VIA917559 UYE917552:UYE917559 UOI917552:UOI917559 UEM917552:UEM917559 TUQ917552:TUQ917559 TKU917552:TKU917559 TAY917552:TAY917559 SRC917552:SRC917559 SHG917552:SHG917559 RXK917552:RXK917559 RNO917552:RNO917559 RDS917552:RDS917559 QTW917552:QTW917559 QKA917552:QKA917559 QAE917552:QAE917559 PQI917552:PQI917559 PGM917552:PGM917559 OWQ917552:OWQ917559 OMU917552:OMU917559 OCY917552:OCY917559 NTC917552:NTC917559 NJG917552:NJG917559 MZK917552:MZK917559 MPO917552:MPO917559 MFS917552:MFS917559 LVW917552:LVW917559 LMA917552:LMA917559 LCE917552:LCE917559 KSI917552:KSI917559 KIM917552:KIM917559 JYQ917552:JYQ917559 JOU917552:JOU917559 JEY917552:JEY917559 IVC917552:IVC917559 ILG917552:ILG917559 IBK917552:IBK917559 HRO917552:HRO917559 HHS917552:HHS917559 GXW917552:GXW917559 GOA917552:GOA917559 GEE917552:GEE917559 FUI917552:FUI917559 FKM917552:FKM917559 FAQ917552:FAQ917559 EQU917552:EQU917559 EGY917552:EGY917559 DXC917552:DXC917559 DNG917552:DNG917559 DDK917552:DDK917559 CTO917552:CTO917559 CJS917552:CJS917559 BZW917552:BZW917559 BQA917552:BQA917559 BGE917552:BGE917559 AWI917552:AWI917559 AMM917552:AMM917559 ACQ917552:ACQ917559 SU917552:SU917559 IY917552:IY917559 C917552:C917559 WVK852016:WVK852023 WLO852016:WLO852023 WBS852016:WBS852023 VRW852016:VRW852023 VIA852016:VIA852023 UYE852016:UYE852023 UOI852016:UOI852023 UEM852016:UEM852023 TUQ852016:TUQ852023 TKU852016:TKU852023 TAY852016:TAY852023 SRC852016:SRC852023 SHG852016:SHG852023 RXK852016:RXK852023 RNO852016:RNO852023 RDS852016:RDS852023 QTW852016:QTW852023 QKA852016:QKA852023 QAE852016:QAE852023 PQI852016:PQI852023 PGM852016:PGM852023 OWQ852016:OWQ852023 OMU852016:OMU852023 OCY852016:OCY852023 NTC852016:NTC852023 NJG852016:NJG852023 MZK852016:MZK852023 MPO852016:MPO852023 MFS852016:MFS852023 LVW852016:LVW852023 LMA852016:LMA852023 LCE852016:LCE852023 KSI852016:KSI852023 KIM852016:KIM852023 JYQ852016:JYQ852023 JOU852016:JOU852023 JEY852016:JEY852023 IVC852016:IVC852023 ILG852016:ILG852023 IBK852016:IBK852023 HRO852016:HRO852023 HHS852016:HHS852023 GXW852016:GXW852023 GOA852016:GOA852023 GEE852016:GEE852023 FUI852016:FUI852023 FKM852016:FKM852023 FAQ852016:FAQ852023 EQU852016:EQU852023 EGY852016:EGY852023 DXC852016:DXC852023 DNG852016:DNG852023 DDK852016:DDK852023 CTO852016:CTO852023 CJS852016:CJS852023 BZW852016:BZW852023 BQA852016:BQA852023 BGE852016:BGE852023 AWI852016:AWI852023 AMM852016:AMM852023 ACQ852016:ACQ852023 SU852016:SU852023 IY852016:IY852023 C852016:C852023 WVK786480:WVK786487 WLO786480:WLO786487 WBS786480:WBS786487 VRW786480:VRW786487 VIA786480:VIA786487 UYE786480:UYE786487 UOI786480:UOI786487 UEM786480:UEM786487 TUQ786480:TUQ786487 TKU786480:TKU786487 TAY786480:TAY786487 SRC786480:SRC786487 SHG786480:SHG786487 RXK786480:RXK786487 RNO786480:RNO786487 RDS786480:RDS786487 QTW786480:QTW786487 QKA786480:QKA786487 QAE786480:QAE786487 PQI786480:PQI786487 PGM786480:PGM786487 OWQ786480:OWQ786487 OMU786480:OMU786487 OCY786480:OCY786487 NTC786480:NTC786487 NJG786480:NJG786487 MZK786480:MZK786487 MPO786480:MPO786487 MFS786480:MFS786487 LVW786480:LVW786487 LMA786480:LMA786487 LCE786480:LCE786487 KSI786480:KSI786487 KIM786480:KIM786487 JYQ786480:JYQ786487 JOU786480:JOU786487 JEY786480:JEY786487 IVC786480:IVC786487 ILG786480:ILG786487 IBK786480:IBK786487 HRO786480:HRO786487 HHS786480:HHS786487 GXW786480:GXW786487 GOA786480:GOA786487 GEE786480:GEE786487 FUI786480:FUI786487 FKM786480:FKM786487 FAQ786480:FAQ786487 EQU786480:EQU786487 EGY786480:EGY786487 DXC786480:DXC786487 DNG786480:DNG786487 DDK786480:DDK786487 CTO786480:CTO786487 CJS786480:CJS786487 BZW786480:BZW786487 BQA786480:BQA786487 BGE786480:BGE786487 AWI786480:AWI786487 AMM786480:AMM786487 ACQ786480:ACQ786487 SU786480:SU786487 IY786480:IY786487 C786480:C786487 WVK720944:WVK720951 WLO720944:WLO720951 WBS720944:WBS720951 VRW720944:VRW720951 VIA720944:VIA720951 UYE720944:UYE720951 UOI720944:UOI720951 UEM720944:UEM720951 TUQ720944:TUQ720951 TKU720944:TKU720951 TAY720944:TAY720951 SRC720944:SRC720951 SHG720944:SHG720951 RXK720944:RXK720951 RNO720944:RNO720951 RDS720944:RDS720951 QTW720944:QTW720951 QKA720944:QKA720951 QAE720944:QAE720951 PQI720944:PQI720951 PGM720944:PGM720951 OWQ720944:OWQ720951 OMU720944:OMU720951 OCY720944:OCY720951 NTC720944:NTC720951 NJG720944:NJG720951 MZK720944:MZK720951 MPO720944:MPO720951 MFS720944:MFS720951 LVW720944:LVW720951 LMA720944:LMA720951 LCE720944:LCE720951 KSI720944:KSI720951 KIM720944:KIM720951 JYQ720944:JYQ720951 JOU720944:JOU720951 JEY720944:JEY720951 IVC720944:IVC720951 ILG720944:ILG720951 IBK720944:IBK720951 HRO720944:HRO720951 HHS720944:HHS720951 GXW720944:GXW720951 GOA720944:GOA720951 GEE720944:GEE720951 FUI720944:FUI720951 FKM720944:FKM720951 FAQ720944:FAQ720951 EQU720944:EQU720951 EGY720944:EGY720951 DXC720944:DXC720951 DNG720944:DNG720951 DDK720944:DDK720951 CTO720944:CTO720951 CJS720944:CJS720951 BZW720944:BZW720951 BQA720944:BQA720951 BGE720944:BGE720951 AWI720944:AWI720951 AMM720944:AMM720951 ACQ720944:ACQ720951 SU720944:SU720951 IY720944:IY720951 C720944:C720951 WVK655408:WVK655415 WLO655408:WLO655415 WBS655408:WBS655415 VRW655408:VRW655415 VIA655408:VIA655415 UYE655408:UYE655415 UOI655408:UOI655415 UEM655408:UEM655415 TUQ655408:TUQ655415 TKU655408:TKU655415 TAY655408:TAY655415 SRC655408:SRC655415 SHG655408:SHG655415 RXK655408:RXK655415 RNO655408:RNO655415 RDS655408:RDS655415 QTW655408:QTW655415 QKA655408:QKA655415 QAE655408:QAE655415 PQI655408:PQI655415 PGM655408:PGM655415 OWQ655408:OWQ655415 OMU655408:OMU655415 OCY655408:OCY655415 NTC655408:NTC655415 NJG655408:NJG655415 MZK655408:MZK655415 MPO655408:MPO655415 MFS655408:MFS655415 LVW655408:LVW655415 LMA655408:LMA655415 LCE655408:LCE655415 KSI655408:KSI655415 KIM655408:KIM655415 JYQ655408:JYQ655415 JOU655408:JOU655415 JEY655408:JEY655415 IVC655408:IVC655415 ILG655408:ILG655415 IBK655408:IBK655415 HRO655408:HRO655415 HHS655408:HHS655415 GXW655408:GXW655415 GOA655408:GOA655415 GEE655408:GEE655415 FUI655408:FUI655415 FKM655408:FKM655415 FAQ655408:FAQ655415 EQU655408:EQU655415 EGY655408:EGY655415 DXC655408:DXC655415 DNG655408:DNG655415 DDK655408:DDK655415 CTO655408:CTO655415 CJS655408:CJS655415 BZW655408:BZW655415 BQA655408:BQA655415 BGE655408:BGE655415 AWI655408:AWI655415 AMM655408:AMM655415 ACQ655408:ACQ655415 SU655408:SU655415 IY655408:IY655415 C655408:C655415 WVK589872:WVK589879 WLO589872:WLO589879 WBS589872:WBS589879 VRW589872:VRW589879 VIA589872:VIA589879 UYE589872:UYE589879 UOI589872:UOI589879 UEM589872:UEM589879 TUQ589872:TUQ589879 TKU589872:TKU589879 TAY589872:TAY589879 SRC589872:SRC589879 SHG589872:SHG589879 RXK589872:RXK589879 RNO589872:RNO589879 RDS589872:RDS589879 QTW589872:QTW589879 QKA589872:QKA589879 QAE589872:QAE589879 PQI589872:PQI589879 PGM589872:PGM589879 OWQ589872:OWQ589879 OMU589872:OMU589879 OCY589872:OCY589879 NTC589872:NTC589879 NJG589872:NJG589879 MZK589872:MZK589879 MPO589872:MPO589879 MFS589872:MFS589879 LVW589872:LVW589879 LMA589872:LMA589879 LCE589872:LCE589879 KSI589872:KSI589879 KIM589872:KIM589879 JYQ589872:JYQ589879 JOU589872:JOU589879 JEY589872:JEY589879 IVC589872:IVC589879 ILG589872:ILG589879 IBK589872:IBK589879 HRO589872:HRO589879 HHS589872:HHS589879 GXW589872:GXW589879 GOA589872:GOA589879 GEE589872:GEE589879 FUI589872:FUI589879 FKM589872:FKM589879 FAQ589872:FAQ589879 EQU589872:EQU589879 EGY589872:EGY589879 DXC589872:DXC589879 DNG589872:DNG589879 DDK589872:DDK589879 CTO589872:CTO589879 CJS589872:CJS589879 BZW589872:BZW589879 BQA589872:BQA589879 BGE589872:BGE589879 AWI589872:AWI589879 AMM589872:AMM589879 ACQ589872:ACQ589879 SU589872:SU589879 IY589872:IY589879 C589872:C589879 WVK524336:WVK524343 WLO524336:WLO524343 WBS524336:WBS524343 VRW524336:VRW524343 VIA524336:VIA524343 UYE524336:UYE524343 UOI524336:UOI524343 UEM524336:UEM524343 TUQ524336:TUQ524343 TKU524336:TKU524343 TAY524336:TAY524343 SRC524336:SRC524343 SHG524336:SHG524343 RXK524336:RXK524343 RNO524336:RNO524343 RDS524336:RDS524343 QTW524336:QTW524343 QKA524336:QKA524343 QAE524336:QAE524343 PQI524336:PQI524343 PGM524336:PGM524343 OWQ524336:OWQ524343 OMU524336:OMU524343 OCY524336:OCY524343 NTC524336:NTC524343 NJG524336:NJG524343 MZK524336:MZK524343 MPO524336:MPO524343 MFS524336:MFS524343 LVW524336:LVW524343 LMA524336:LMA524343 LCE524336:LCE524343 KSI524336:KSI524343 KIM524336:KIM524343 JYQ524336:JYQ524343 JOU524336:JOU524343 JEY524336:JEY524343 IVC524336:IVC524343 ILG524336:ILG524343 IBK524336:IBK524343 HRO524336:HRO524343 HHS524336:HHS524343 GXW524336:GXW524343 GOA524336:GOA524343 GEE524336:GEE524343 FUI524336:FUI524343 FKM524336:FKM524343 FAQ524336:FAQ524343 EQU524336:EQU524343 EGY524336:EGY524343 DXC524336:DXC524343 DNG524336:DNG524343 DDK524336:DDK524343 CTO524336:CTO524343 CJS524336:CJS524343 BZW524336:BZW524343 BQA524336:BQA524343 BGE524336:BGE524343 AWI524336:AWI524343 AMM524336:AMM524343 ACQ524336:ACQ524343 SU524336:SU524343 IY524336:IY524343 C524336:C524343 WVK458800:WVK458807 WLO458800:WLO458807 WBS458800:WBS458807 VRW458800:VRW458807 VIA458800:VIA458807 UYE458800:UYE458807 UOI458800:UOI458807 UEM458800:UEM458807 TUQ458800:TUQ458807 TKU458800:TKU458807 TAY458800:TAY458807 SRC458800:SRC458807 SHG458800:SHG458807 RXK458800:RXK458807 RNO458800:RNO458807 RDS458800:RDS458807 QTW458800:QTW458807 QKA458800:QKA458807 QAE458800:QAE458807 PQI458800:PQI458807 PGM458800:PGM458807 OWQ458800:OWQ458807 OMU458800:OMU458807 OCY458800:OCY458807 NTC458800:NTC458807 NJG458800:NJG458807 MZK458800:MZK458807 MPO458800:MPO458807 MFS458800:MFS458807 LVW458800:LVW458807 LMA458800:LMA458807 LCE458800:LCE458807 KSI458800:KSI458807 KIM458800:KIM458807 JYQ458800:JYQ458807 JOU458800:JOU458807 JEY458800:JEY458807 IVC458800:IVC458807 ILG458800:ILG458807 IBK458800:IBK458807 HRO458800:HRO458807 HHS458800:HHS458807 GXW458800:GXW458807 GOA458800:GOA458807 GEE458800:GEE458807 FUI458800:FUI458807 FKM458800:FKM458807 FAQ458800:FAQ458807 EQU458800:EQU458807 EGY458800:EGY458807 DXC458800:DXC458807 DNG458800:DNG458807 DDK458800:DDK458807 CTO458800:CTO458807 CJS458800:CJS458807 BZW458800:BZW458807 BQA458800:BQA458807 BGE458800:BGE458807 AWI458800:AWI458807 AMM458800:AMM458807 ACQ458800:ACQ458807 SU458800:SU458807 IY458800:IY458807 C458800:C458807 WVK393264:WVK393271 WLO393264:WLO393271 WBS393264:WBS393271 VRW393264:VRW393271 VIA393264:VIA393271 UYE393264:UYE393271 UOI393264:UOI393271 UEM393264:UEM393271 TUQ393264:TUQ393271 TKU393264:TKU393271 TAY393264:TAY393271 SRC393264:SRC393271 SHG393264:SHG393271 RXK393264:RXK393271 RNO393264:RNO393271 RDS393264:RDS393271 QTW393264:QTW393271 QKA393264:QKA393271 QAE393264:QAE393271 PQI393264:PQI393271 PGM393264:PGM393271 OWQ393264:OWQ393271 OMU393264:OMU393271 OCY393264:OCY393271 NTC393264:NTC393271 NJG393264:NJG393271 MZK393264:MZK393271 MPO393264:MPO393271 MFS393264:MFS393271 LVW393264:LVW393271 LMA393264:LMA393271 LCE393264:LCE393271 KSI393264:KSI393271 KIM393264:KIM393271 JYQ393264:JYQ393271 JOU393264:JOU393271 JEY393264:JEY393271 IVC393264:IVC393271 ILG393264:ILG393271 IBK393264:IBK393271 HRO393264:HRO393271 HHS393264:HHS393271 GXW393264:GXW393271 GOA393264:GOA393271 GEE393264:GEE393271 FUI393264:FUI393271 FKM393264:FKM393271 FAQ393264:FAQ393271 EQU393264:EQU393271 EGY393264:EGY393271 DXC393264:DXC393271 DNG393264:DNG393271 DDK393264:DDK393271 CTO393264:CTO393271 CJS393264:CJS393271 BZW393264:BZW393271 BQA393264:BQA393271 BGE393264:BGE393271 AWI393264:AWI393271 AMM393264:AMM393271 ACQ393264:ACQ393271 SU393264:SU393271 IY393264:IY393271 C393264:C393271 WVK327728:WVK327735 WLO327728:WLO327735 WBS327728:WBS327735 VRW327728:VRW327735 VIA327728:VIA327735 UYE327728:UYE327735 UOI327728:UOI327735 UEM327728:UEM327735 TUQ327728:TUQ327735 TKU327728:TKU327735 TAY327728:TAY327735 SRC327728:SRC327735 SHG327728:SHG327735 RXK327728:RXK327735 RNO327728:RNO327735 RDS327728:RDS327735 QTW327728:QTW327735 QKA327728:QKA327735 QAE327728:QAE327735 PQI327728:PQI327735 PGM327728:PGM327735 OWQ327728:OWQ327735 OMU327728:OMU327735 OCY327728:OCY327735 NTC327728:NTC327735 NJG327728:NJG327735 MZK327728:MZK327735 MPO327728:MPO327735 MFS327728:MFS327735 LVW327728:LVW327735 LMA327728:LMA327735 LCE327728:LCE327735 KSI327728:KSI327735 KIM327728:KIM327735 JYQ327728:JYQ327735 JOU327728:JOU327735 JEY327728:JEY327735 IVC327728:IVC327735 ILG327728:ILG327735 IBK327728:IBK327735 HRO327728:HRO327735 HHS327728:HHS327735 GXW327728:GXW327735 GOA327728:GOA327735 GEE327728:GEE327735 FUI327728:FUI327735 FKM327728:FKM327735 FAQ327728:FAQ327735 EQU327728:EQU327735 EGY327728:EGY327735 DXC327728:DXC327735 DNG327728:DNG327735 DDK327728:DDK327735 CTO327728:CTO327735 CJS327728:CJS327735 BZW327728:BZW327735 BQA327728:BQA327735 BGE327728:BGE327735 AWI327728:AWI327735 AMM327728:AMM327735 ACQ327728:ACQ327735 SU327728:SU327735 IY327728:IY327735 C327728:C327735 WVK262192:WVK262199 WLO262192:WLO262199 WBS262192:WBS262199 VRW262192:VRW262199 VIA262192:VIA262199 UYE262192:UYE262199 UOI262192:UOI262199 UEM262192:UEM262199 TUQ262192:TUQ262199 TKU262192:TKU262199 TAY262192:TAY262199 SRC262192:SRC262199 SHG262192:SHG262199 RXK262192:RXK262199 RNO262192:RNO262199 RDS262192:RDS262199 QTW262192:QTW262199 QKA262192:QKA262199 QAE262192:QAE262199 PQI262192:PQI262199 PGM262192:PGM262199 OWQ262192:OWQ262199 OMU262192:OMU262199 OCY262192:OCY262199 NTC262192:NTC262199 NJG262192:NJG262199 MZK262192:MZK262199 MPO262192:MPO262199 MFS262192:MFS262199 LVW262192:LVW262199 LMA262192:LMA262199 LCE262192:LCE262199 KSI262192:KSI262199 KIM262192:KIM262199 JYQ262192:JYQ262199 JOU262192:JOU262199 JEY262192:JEY262199 IVC262192:IVC262199 ILG262192:ILG262199 IBK262192:IBK262199 HRO262192:HRO262199 HHS262192:HHS262199 GXW262192:GXW262199 GOA262192:GOA262199 GEE262192:GEE262199 FUI262192:FUI262199 FKM262192:FKM262199 FAQ262192:FAQ262199 EQU262192:EQU262199 EGY262192:EGY262199 DXC262192:DXC262199 DNG262192:DNG262199 DDK262192:DDK262199 CTO262192:CTO262199 CJS262192:CJS262199 BZW262192:BZW262199 BQA262192:BQA262199 BGE262192:BGE262199 AWI262192:AWI262199 AMM262192:AMM262199 ACQ262192:ACQ262199 SU262192:SU262199 IY262192:IY262199 C262192:C262199 WVK196656:WVK196663 WLO196656:WLO196663 WBS196656:WBS196663 VRW196656:VRW196663 VIA196656:VIA196663 UYE196656:UYE196663 UOI196656:UOI196663 UEM196656:UEM196663 TUQ196656:TUQ196663 TKU196656:TKU196663 TAY196656:TAY196663 SRC196656:SRC196663 SHG196656:SHG196663 RXK196656:RXK196663 RNO196656:RNO196663 RDS196656:RDS196663 QTW196656:QTW196663 QKA196656:QKA196663 QAE196656:QAE196663 PQI196656:PQI196663 PGM196656:PGM196663 OWQ196656:OWQ196663 OMU196656:OMU196663 OCY196656:OCY196663 NTC196656:NTC196663 NJG196656:NJG196663 MZK196656:MZK196663 MPO196656:MPO196663 MFS196656:MFS196663 LVW196656:LVW196663 LMA196656:LMA196663 LCE196656:LCE196663 KSI196656:KSI196663 KIM196656:KIM196663 JYQ196656:JYQ196663 JOU196656:JOU196663 JEY196656:JEY196663 IVC196656:IVC196663 ILG196656:ILG196663 IBK196656:IBK196663 HRO196656:HRO196663 HHS196656:HHS196663 GXW196656:GXW196663 GOA196656:GOA196663 GEE196656:GEE196663 FUI196656:FUI196663 FKM196656:FKM196663 FAQ196656:FAQ196663 EQU196656:EQU196663 EGY196656:EGY196663 DXC196656:DXC196663 DNG196656:DNG196663 DDK196656:DDK196663 CTO196656:CTO196663 CJS196656:CJS196663 BZW196656:BZW196663 BQA196656:BQA196663 BGE196656:BGE196663 AWI196656:AWI196663 AMM196656:AMM196663 ACQ196656:ACQ196663 SU196656:SU196663 IY196656:IY196663 C196656:C196663 WVK131120:WVK131127 WLO131120:WLO131127 WBS131120:WBS131127 VRW131120:VRW131127 VIA131120:VIA131127 UYE131120:UYE131127 UOI131120:UOI131127 UEM131120:UEM131127 TUQ131120:TUQ131127 TKU131120:TKU131127 TAY131120:TAY131127 SRC131120:SRC131127 SHG131120:SHG131127 RXK131120:RXK131127 RNO131120:RNO131127 RDS131120:RDS131127 QTW131120:QTW131127 QKA131120:QKA131127 QAE131120:QAE131127 PQI131120:PQI131127 PGM131120:PGM131127 OWQ131120:OWQ131127 OMU131120:OMU131127 OCY131120:OCY131127 NTC131120:NTC131127 NJG131120:NJG131127 MZK131120:MZK131127 MPO131120:MPO131127 MFS131120:MFS131127 LVW131120:LVW131127 LMA131120:LMA131127 LCE131120:LCE131127 KSI131120:KSI131127 KIM131120:KIM131127 JYQ131120:JYQ131127 JOU131120:JOU131127 JEY131120:JEY131127 IVC131120:IVC131127 ILG131120:ILG131127 IBK131120:IBK131127 HRO131120:HRO131127 HHS131120:HHS131127 GXW131120:GXW131127 GOA131120:GOA131127 GEE131120:GEE131127 FUI131120:FUI131127 FKM131120:FKM131127 FAQ131120:FAQ131127 EQU131120:EQU131127 EGY131120:EGY131127 DXC131120:DXC131127 DNG131120:DNG131127 DDK131120:DDK131127 CTO131120:CTO131127 CJS131120:CJS131127 BZW131120:BZW131127 BQA131120:BQA131127 BGE131120:BGE131127 AWI131120:AWI131127 AMM131120:AMM131127 ACQ131120:ACQ131127 SU131120:SU131127 IY131120:IY131127 C131120:C131127 WVK65584:WVK65591 WLO65584:WLO65591 WBS65584:WBS65591 VRW65584:VRW65591 VIA65584:VIA65591 UYE65584:UYE65591 UOI65584:UOI65591 UEM65584:UEM65591 TUQ65584:TUQ65591 TKU65584:TKU65591 TAY65584:TAY65591 SRC65584:SRC65591 SHG65584:SHG65591 RXK65584:RXK65591 RNO65584:RNO65591 RDS65584:RDS65591 QTW65584:QTW65591 QKA65584:QKA65591 QAE65584:QAE65591 PQI65584:PQI65591 PGM65584:PGM65591 OWQ65584:OWQ65591 OMU65584:OMU65591 OCY65584:OCY65591 NTC65584:NTC65591 NJG65584:NJG65591 MZK65584:MZK65591 MPO65584:MPO65591 MFS65584:MFS65591 LVW65584:LVW65591 LMA65584:LMA65591 LCE65584:LCE65591 KSI65584:KSI65591 KIM65584:KIM65591 JYQ65584:JYQ65591 JOU65584:JOU65591 JEY65584:JEY65591 IVC65584:IVC65591 ILG65584:ILG65591 IBK65584:IBK65591 HRO65584:HRO65591 HHS65584:HHS65591 GXW65584:GXW65591 GOA65584:GOA65591 GEE65584:GEE65591 FUI65584:FUI65591 FKM65584:FKM65591 FAQ65584:FAQ65591 EQU65584:EQU65591 EGY65584:EGY65591 DXC65584:DXC65591 DNG65584:DNG65591 DDK65584:DDK65591 CTO65584:CTO65591 CJS65584:CJS65591 BZW65584:BZW65591 BQA65584:BQA65591 BGE65584:BGE65591 AWI65584:AWI65591 AMM65584:AMM65591 ACQ65584:ACQ65591 SU65584:SU65591 IY65584:IY65591 C65584:C65591" xr:uid="{0D057256-5EE9-4787-8731-115C1AB08AD0}">
      <formula1>$C$24:$C$28</formula1>
    </dataValidation>
    <dataValidation type="list" allowBlank="1" showInputMessage="1" showErrorMessage="1" sqref="E42:E54" xr:uid="{7B23747E-CE15-49F3-8D3C-5AC4BFF1C965}">
      <formula1>$F$27:$F$29</formula1>
    </dataValidation>
  </dataValidations>
  <printOptions horizontalCentered="1" verticalCentered="1" gridLines="1"/>
  <pageMargins left="0" right="0" top="0" bottom="0" header="0.3" footer="0.3"/>
  <pageSetup scale="6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1A1ED-A041-4C5C-BCA3-6C179CB1F440}">
  <sheetPr codeName="Sheet2"/>
  <dimension ref="A2:E32"/>
  <sheetViews>
    <sheetView zoomScale="80" zoomScaleNormal="80" workbookViewId="0">
      <selection activeCell="D28" sqref="D28"/>
    </sheetView>
  </sheetViews>
  <sheetFormatPr defaultRowHeight="14.4" x14ac:dyDescent="0.3"/>
  <cols>
    <col min="1" max="2" width="42.21875" customWidth="1"/>
    <col min="3" max="3" width="18.21875" customWidth="1"/>
    <col min="4" max="4" width="25.21875" bestFit="1" customWidth="1"/>
    <col min="5" max="5" width="20.21875" customWidth="1"/>
  </cols>
  <sheetData>
    <row r="2" spans="1:5" ht="15" thickBot="1" x14ac:dyDescent="0.35"/>
    <row r="3" spans="1:5" ht="18.600000000000001" thickBot="1" x14ac:dyDescent="0.4">
      <c r="A3" s="6"/>
      <c r="B3" s="7" t="s">
        <v>25</v>
      </c>
      <c r="C3" s="49" t="s">
        <v>139</v>
      </c>
      <c r="D3" s="69" t="s">
        <v>140</v>
      </c>
      <c r="E3" s="60" t="s">
        <v>80</v>
      </c>
    </row>
    <row r="4" spans="1:5" ht="21.6" thickBot="1" x14ac:dyDescent="0.45">
      <c r="A4" s="10" t="s">
        <v>35</v>
      </c>
      <c r="B4" s="10" t="s">
        <v>36</v>
      </c>
      <c r="C4" s="50">
        <v>0.1</v>
      </c>
      <c r="D4" s="42"/>
      <c r="E4" s="34">
        <f>D4*C4</f>
        <v>0</v>
      </c>
    </row>
    <row r="5" spans="1:5" ht="21" x14ac:dyDescent="0.4">
      <c r="A5" s="11" t="s">
        <v>38</v>
      </c>
      <c r="B5" s="11" t="s">
        <v>39</v>
      </c>
      <c r="C5" s="51">
        <v>0.36</v>
      </c>
      <c r="D5" s="43"/>
      <c r="E5" s="35">
        <f>D5*C5</f>
        <v>0</v>
      </c>
    </row>
    <row r="6" spans="1:5" ht="21" x14ac:dyDescent="0.4">
      <c r="A6" s="12" t="s">
        <v>141</v>
      </c>
      <c r="B6" s="12" t="s">
        <v>39</v>
      </c>
      <c r="C6" s="52">
        <v>0.24</v>
      </c>
      <c r="D6" s="44"/>
      <c r="E6" s="35">
        <f t="shared" ref="E6:E13" si="0">D6*C6</f>
        <v>0</v>
      </c>
    </row>
    <row r="7" spans="1:5" ht="21" x14ac:dyDescent="0.4">
      <c r="A7" s="13" t="s">
        <v>41</v>
      </c>
      <c r="B7" s="13"/>
      <c r="C7" s="51">
        <v>0.05</v>
      </c>
      <c r="D7" s="70"/>
      <c r="E7" s="35">
        <f t="shared" si="0"/>
        <v>0</v>
      </c>
    </row>
    <row r="8" spans="1:5" ht="21" x14ac:dyDescent="0.4">
      <c r="A8" s="12" t="s">
        <v>142</v>
      </c>
      <c r="B8" s="12"/>
      <c r="C8" s="52">
        <v>0.02</v>
      </c>
      <c r="D8" s="44"/>
      <c r="E8" s="35">
        <f t="shared" si="0"/>
        <v>0</v>
      </c>
    </row>
    <row r="9" spans="1:5" ht="21" x14ac:dyDescent="0.4">
      <c r="A9" s="14" t="s">
        <v>143</v>
      </c>
      <c r="B9" s="14"/>
      <c r="C9" s="51">
        <v>0.05</v>
      </c>
      <c r="D9" s="43"/>
      <c r="E9" s="35">
        <f t="shared" si="0"/>
        <v>0</v>
      </c>
    </row>
    <row r="10" spans="1:5" ht="21" x14ac:dyDescent="0.4">
      <c r="A10" s="12" t="s">
        <v>46</v>
      </c>
      <c r="B10" s="12"/>
      <c r="C10" s="52">
        <v>0.02</v>
      </c>
      <c r="D10" s="44"/>
      <c r="E10" s="35">
        <f t="shared" si="0"/>
        <v>0</v>
      </c>
    </row>
    <row r="11" spans="1:5" ht="21" x14ac:dyDescent="0.4">
      <c r="A11" s="14" t="s">
        <v>48</v>
      </c>
      <c r="B11" s="14"/>
      <c r="C11" s="51">
        <v>0.05</v>
      </c>
      <c r="D11" s="43"/>
      <c r="E11" s="35">
        <f t="shared" si="0"/>
        <v>0</v>
      </c>
    </row>
    <row r="12" spans="1:5" ht="21" x14ac:dyDescent="0.4">
      <c r="A12" s="12" t="s">
        <v>144</v>
      </c>
      <c r="B12" s="12"/>
      <c r="C12" s="52">
        <v>0.05</v>
      </c>
      <c r="D12" s="44"/>
      <c r="E12" s="35">
        <f t="shared" si="0"/>
        <v>0</v>
      </c>
    </row>
    <row r="13" spans="1:5" ht="21.6" thickBot="1" x14ac:dyDescent="0.45">
      <c r="A13" s="15" t="s">
        <v>145</v>
      </c>
      <c r="B13" s="15"/>
      <c r="C13" s="53">
        <v>0.03</v>
      </c>
      <c r="D13" s="45"/>
      <c r="E13" s="37">
        <f t="shared" si="0"/>
        <v>0</v>
      </c>
    </row>
    <row r="14" spans="1:5" ht="21" x14ac:dyDescent="0.4">
      <c r="A14" s="16" t="s">
        <v>53</v>
      </c>
      <c r="B14" s="19" t="s">
        <v>54</v>
      </c>
      <c r="C14" s="54">
        <v>0.25</v>
      </c>
      <c r="D14" s="71"/>
      <c r="E14" s="38">
        <f>D14*C14</f>
        <v>0</v>
      </c>
    </row>
    <row r="15" spans="1:5" ht="21" x14ac:dyDescent="0.4">
      <c r="A15" s="14" t="s">
        <v>56</v>
      </c>
      <c r="B15" s="14"/>
      <c r="C15" s="55">
        <v>0.1</v>
      </c>
      <c r="D15" s="43"/>
      <c r="E15" s="36">
        <f>D15*C15</f>
        <v>0</v>
      </c>
    </row>
    <row r="16" spans="1:5" ht="24.75" customHeight="1" x14ac:dyDescent="0.4">
      <c r="A16" s="12" t="s">
        <v>58</v>
      </c>
      <c r="B16" s="12"/>
      <c r="C16" s="52">
        <v>0.05</v>
      </c>
      <c r="D16" s="44"/>
      <c r="E16" s="36">
        <f t="shared" ref="E16:E19" si="1">D16*C16</f>
        <v>0</v>
      </c>
    </row>
    <row r="17" spans="1:5" ht="21" x14ac:dyDescent="0.4">
      <c r="A17" s="14" t="s">
        <v>146</v>
      </c>
      <c r="B17" s="14"/>
      <c r="C17" s="51">
        <v>0.05</v>
      </c>
      <c r="D17" s="43"/>
      <c r="E17" s="36">
        <f t="shared" si="1"/>
        <v>0</v>
      </c>
    </row>
    <row r="18" spans="1:5" ht="21" x14ac:dyDescent="0.4">
      <c r="A18" s="12" t="s">
        <v>62</v>
      </c>
      <c r="B18" s="12"/>
      <c r="C18" s="52">
        <v>0.05</v>
      </c>
      <c r="D18" s="44"/>
      <c r="E18" s="36">
        <f t="shared" si="1"/>
        <v>0</v>
      </c>
    </row>
    <row r="19" spans="1:5" ht="21" x14ac:dyDescent="0.4">
      <c r="A19" s="25" t="s">
        <v>63</v>
      </c>
      <c r="B19" s="25" t="s">
        <v>64</v>
      </c>
      <c r="C19" s="56">
        <v>0.15</v>
      </c>
      <c r="D19" s="46"/>
      <c r="E19" s="39">
        <f t="shared" si="1"/>
        <v>0</v>
      </c>
    </row>
    <row r="20" spans="1:5" ht="21.6" thickBot="1" x14ac:dyDescent="0.45">
      <c r="A20" s="15" t="s">
        <v>66</v>
      </c>
      <c r="B20" s="15"/>
      <c r="C20" s="53">
        <v>0.05</v>
      </c>
      <c r="D20" s="45"/>
      <c r="E20" s="37">
        <f>D20*C20</f>
        <v>0</v>
      </c>
    </row>
    <row r="21" spans="1:5" ht="21" x14ac:dyDescent="0.4">
      <c r="A21" s="17" t="s">
        <v>67</v>
      </c>
      <c r="B21" s="17"/>
      <c r="C21" s="57">
        <v>0.1</v>
      </c>
      <c r="D21" s="47"/>
      <c r="E21" s="38">
        <f>D21*C21</f>
        <v>0</v>
      </c>
    </row>
    <row r="22" spans="1:5" ht="21.6" thickBot="1" x14ac:dyDescent="0.45">
      <c r="A22" s="15" t="s">
        <v>68</v>
      </c>
      <c r="B22" s="15"/>
      <c r="C22" s="53">
        <v>0.05</v>
      </c>
      <c r="D22" s="45"/>
      <c r="E22" s="37">
        <f>D22*C22</f>
        <v>0</v>
      </c>
    </row>
    <row r="23" spans="1:5" ht="21" x14ac:dyDescent="0.4">
      <c r="A23" s="17" t="s">
        <v>71</v>
      </c>
      <c r="B23" s="17"/>
      <c r="C23" s="57">
        <v>0.2</v>
      </c>
      <c r="D23" s="47"/>
      <c r="E23" s="40">
        <f>D23*C23</f>
        <v>0</v>
      </c>
    </row>
    <row r="24" spans="1:5" ht="21" x14ac:dyDescent="0.4">
      <c r="A24" s="14" t="s">
        <v>72</v>
      </c>
      <c r="B24" s="14"/>
      <c r="C24" s="55">
        <v>0.1</v>
      </c>
      <c r="D24" s="43"/>
      <c r="E24" s="36">
        <f t="shared" ref="E24:E25" si="2">D24*C24</f>
        <v>0</v>
      </c>
    </row>
    <row r="25" spans="1:5" ht="21" x14ac:dyDescent="0.4">
      <c r="A25" s="12" t="s">
        <v>73</v>
      </c>
      <c r="B25" s="12"/>
      <c r="C25" s="52">
        <v>0.05</v>
      </c>
      <c r="D25" s="44"/>
      <c r="E25" s="36">
        <f t="shared" si="2"/>
        <v>0</v>
      </c>
    </row>
    <row r="26" spans="1:5" ht="21" x14ac:dyDescent="0.4">
      <c r="A26" s="12" t="s">
        <v>147</v>
      </c>
      <c r="B26" s="12" t="s">
        <v>148</v>
      </c>
      <c r="C26" s="52">
        <v>1E-3</v>
      </c>
      <c r="D26" s="44"/>
      <c r="E26" s="36">
        <f>D26*C26</f>
        <v>0</v>
      </c>
    </row>
    <row r="27" spans="1:5" ht="21.6" thickBot="1" x14ac:dyDescent="0.45">
      <c r="A27" s="15" t="s">
        <v>149</v>
      </c>
      <c r="B27" s="15" t="s">
        <v>150</v>
      </c>
      <c r="C27" s="53">
        <v>0.01</v>
      </c>
      <c r="D27" s="45"/>
      <c r="E27" s="37">
        <f>C27*(D27/100)</f>
        <v>0</v>
      </c>
    </row>
    <row r="28" spans="1:5" ht="21" x14ac:dyDescent="0.4">
      <c r="A28" s="12" t="s">
        <v>151</v>
      </c>
      <c r="B28" s="12" t="s">
        <v>152</v>
      </c>
      <c r="C28" s="52">
        <v>0.02</v>
      </c>
      <c r="D28" s="44"/>
      <c r="E28" s="36">
        <f>(D28/100)*C28</f>
        <v>0</v>
      </c>
    </row>
    <row r="29" spans="1:5" ht="21" x14ac:dyDescent="0.4">
      <c r="A29" s="33" t="s">
        <v>153</v>
      </c>
      <c r="B29" s="33" t="s">
        <v>154</v>
      </c>
      <c r="C29" s="52">
        <v>0.02</v>
      </c>
      <c r="D29" s="44"/>
      <c r="E29" s="36">
        <f>(D29/1000)*C29</f>
        <v>0</v>
      </c>
    </row>
    <row r="30" spans="1:5" ht="21.6" thickBot="1" x14ac:dyDescent="0.45">
      <c r="A30" s="18" t="s">
        <v>74</v>
      </c>
      <c r="B30" s="18"/>
      <c r="C30" s="58">
        <v>0.02</v>
      </c>
      <c r="D30" s="48"/>
      <c r="E30" s="41">
        <f>C30*D30</f>
        <v>0</v>
      </c>
    </row>
    <row r="31" spans="1:5" x14ac:dyDescent="0.3">
      <c r="A31" s="4"/>
      <c r="B31" s="1"/>
      <c r="C31" s="1"/>
      <c r="D31" s="1"/>
      <c r="E31" s="31"/>
    </row>
    <row r="32" spans="1:5" ht="15" thickBot="1" x14ac:dyDescent="0.35">
      <c r="A32" s="2" t="s">
        <v>155</v>
      </c>
      <c r="B32" s="3"/>
      <c r="C32" s="3"/>
      <c r="D32" s="3"/>
      <c r="E32" s="5">
        <f>SUM(E4:E30)</f>
        <v>0</v>
      </c>
    </row>
  </sheetData>
  <sheetProtection algorithmName="SHA-512" hashValue="5ir//V6/9OYqtxMJ7rWr7d45k9XGa1hpWlkjH+ChsOXOg2xSF+yO1AgcHb3aq45WtfMe1JSc9/rFQDmXU6IHlg==" saltValue="US2SbjMMtWA52MoLc+ItNQ==" spinCount="100000" sheet="1" objects="1" scenarios="1" select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2A475-3313-4870-B7AC-05DAB97F35D3}">
  <sheetPr codeName="Sheet4">
    <pageSetUpPr fitToPage="1"/>
  </sheetPr>
  <dimension ref="B1:L14"/>
  <sheetViews>
    <sheetView zoomScale="90" zoomScaleNormal="90" workbookViewId="0">
      <selection activeCell="G26" sqref="G26"/>
    </sheetView>
  </sheetViews>
  <sheetFormatPr defaultRowHeight="14.4" x14ac:dyDescent="0.3"/>
  <cols>
    <col min="3" max="3" width="10.21875" customWidth="1"/>
    <col min="4" max="4" width="6.21875" customWidth="1"/>
    <col min="5" max="5" width="16.77734375" customWidth="1"/>
    <col min="6" max="6" width="12.21875" bestFit="1" customWidth="1"/>
    <col min="7" max="7" width="34" customWidth="1"/>
    <col min="8" max="8" width="15" customWidth="1"/>
    <col min="9" max="9" width="32.21875" customWidth="1"/>
    <col min="10" max="10" width="16.21875" customWidth="1"/>
  </cols>
  <sheetData>
    <row r="1" spans="2:12" ht="15" thickBot="1" x14ac:dyDescent="0.35"/>
    <row r="2" spans="2:12" ht="18" x14ac:dyDescent="0.35">
      <c r="B2" s="26"/>
      <c r="C2" s="27"/>
      <c r="D2" s="27"/>
      <c r="E2" s="27"/>
      <c r="F2" s="27"/>
      <c r="G2" s="502" t="s">
        <v>156</v>
      </c>
      <c r="H2" s="502"/>
      <c r="I2" s="27"/>
      <c r="J2" s="27"/>
      <c r="K2" s="27"/>
      <c r="L2" s="28"/>
    </row>
    <row r="3" spans="2:12" ht="18" x14ac:dyDescent="0.35">
      <c r="B3" s="4"/>
      <c r="C3" s="1"/>
      <c r="D3" s="1"/>
      <c r="E3" s="1"/>
      <c r="F3" s="1"/>
      <c r="G3" s="503" t="s">
        <v>157</v>
      </c>
      <c r="H3" s="503"/>
      <c r="I3" s="1"/>
      <c r="J3" s="1"/>
      <c r="K3" s="1"/>
      <c r="L3" s="29"/>
    </row>
    <row r="4" spans="2:12" ht="18" x14ac:dyDescent="0.35">
      <c r="B4" s="4"/>
      <c r="C4" s="1"/>
      <c r="D4" s="1"/>
      <c r="E4" s="1"/>
      <c r="F4" s="1"/>
      <c r="G4" s="503" t="s">
        <v>158</v>
      </c>
      <c r="H4" s="503"/>
      <c r="I4" s="1"/>
      <c r="J4" s="1"/>
      <c r="K4" s="1"/>
      <c r="L4" s="29"/>
    </row>
    <row r="5" spans="2:12" ht="18.600000000000001" thickBot="1" x14ac:dyDescent="0.4">
      <c r="B5" s="2"/>
      <c r="C5" s="3"/>
      <c r="D5" s="3"/>
      <c r="E5" s="3"/>
      <c r="F5" s="3"/>
      <c r="G5" s="63"/>
      <c r="H5" s="63"/>
      <c r="I5" s="3"/>
      <c r="J5" s="3"/>
      <c r="K5" s="3"/>
      <c r="L5" s="30"/>
    </row>
    <row r="6" spans="2:12" x14ac:dyDescent="0.3">
      <c r="B6" s="64" t="s">
        <v>159</v>
      </c>
      <c r="C6" s="27"/>
      <c r="D6" s="27"/>
      <c r="E6" s="27"/>
      <c r="F6" s="27"/>
      <c r="G6" s="27"/>
      <c r="H6" s="27"/>
      <c r="I6" s="27"/>
      <c r="J6" s="27"/>
      <c r="K6" s="27"/>
      <c r="L6" s="28"/>
    </row>
    <row r="7" spans="2:12" ht="15" thickBot="1" x14ac:dyDescent="0.35">
      <c r="B7" s="4"/>
      <c r="C7" s="1"/>
      <c r="D7" s="1"/>
      <c r="E7" s="1"/>
      <c r="F7" s="1"/>
      <c r="G7" s="1"/>
      <c r="H7" s="1"/>
      <c r="I7" s="1"/>
      <c r="J7" s="1"/>
      <c r="K7" s="1"/>
      <c r="L7" s="29"/>
    </row>
    <row r="8" spans="2:12" ht="15" thickBot="1" x14ac:dyDescent="0.35">
      <c r="B8" s="4"/>
      <c r="C8" s="26"/>
      <c r="D8" s="27"/>
      <c r="E8" s="27"/>
      <c r="F8" s="32" t="s">
        <v>160</v>
      </c>
      <c r="G8" s="27"/>
      <c r="H8" s="32" t="s">
        <v>81</v>
      </c>
      <c r="I8" s="27"/>
      <c r="J8" s="32" t="s">
        <v>161</v>
      </c>
      <c r="K8" s="1"/>
      <c r="L8" s="29"/>
    </row>
    <row r="9" spans="2:12" ht="15" thickBot="1" x14ac:dyDescent="0.35">
      <c r="B9" s="4"/>
      <c r="C9" s="65" t="s">
        <v>155</v>
      </c>
      <c r="D9" s="3"/>
      <c r="E9" s="3"/>
      <c r="F9" s="5" t="str">
        <f>'ECU Calculator'!B68</f>
        <v/>
      </c>
      <c r="G9" s="3"/>
      <c r="H9" s="5">
        <f>'ECU Calculator'!G61</f>
        <v>0</v>
      </c>
      <c r="I9" s="3"/>
      <c r="J9" s="5">
        <f>'ECU Calculator'!I61</f>
        <v>0</v>
      </c>
      <c r="K9" s="1"/>
      <c r="L9" s="29"/>
    </row>
    <row r="10" spans="2:12" ht="15" thickBot="1" x14ac:dyDescent="0.35">
      <c r="B10" s="4"/>
      <c r="C10" s="1"/>
      <c r="D10" s="1"/>
      <c r="E10" s="1"/>
      <c r="F10" s="1"/>
      <c r="G10" s="1"/>
      <c r="H10" s="1"/>
      <c r="I10" s="1"/>
      <c r="J10" s="1"/>
      <c r="K10" s="1"/>
      <c r="L10" s="29"/>
    </row>
    <row r="11" spans="2:12" ht="15" thickBot="1" x14ac:dyDescent="0.35">
      <c r="B11" s="4"/>
      <c r="C11" s="26" t="s">
        <v>162</v>
      </c>
      <c r="D11" s="27"/>
      <c r="E11" s="62" t="str">
        <f>IF('ECU Calculator'!B65="","",'ECU Calculator'!B65)</f>
        <v/>
      </c>
      <c r="F11" s="1"/>
      <c r="G11" s="1"/>
      <c r="H11" s="1"/>
      <c r="I11" s="1"/>
      <c r="J11" s="1"/>
      <c r="K11" s="1"/>
      <c r="L11" s="29"/>
    </row>
    <row r="12" spans="2:12" ht="15" thickBot="1" x14ac:dyDescent="0.35">
      <c r="B12" s="4"/>
      <c r="C12" s="2" t="s">
        <v>163</v>
      </c>
      <c r="D12" s="3"/>
      <c r="E12" s="61" t="str">
        <f>'ECU Calculator'!B66</f>
        <v/>
      </c>
      <c r="F12" s="1"/>
      <c r="G12" s="66" t="s">
        <v>164</v>
      </c>
      <c r="H12" s="67" t="e">
        <f>IF('ECU Calculator'!#REF!&lt;0,0,'ECU Calculator'!#REF!*'ECU Calculator'!B66)</f>
        <v>#REF!</v>
      </c>
      <c r="I12" s="66" t="s">
        <v>165</v>
      </c>
      <c r="J12" s="68">
        <f ca="1">IF('ECU Calculator'!B67&gt;'ECU Calculator'!I61,0,IF('ECU Calculator'!I61=0,0,IF(F9&gt;'ECU Calculator'!G61,('ECU Calculator'!I61-'ECU Calculator'!B67)*'ECU Calculator'!B66,('ECU Calculator'!I61-'ECU Calculator'!G61)*'ECU Calculator'!B66)))</f>
        <v>0</v>
      </c>
      <c r="K12" s="1"/>
      <c r="L12" s="29"/>
    </row>
    <row r="13" spans="2:12" x14ac:dyDescent="0.3">
      <c r="B13" s="4"/>
      <c r="C13" s="1"/>
      <c r="D13" s="1"/>
      <c r="E13" s="1"/>
      <c r="F13" s="1"/>
      <c r="G13" s="1"/>
      <c r="H13" s="1"/>
      <c r="I13" s="1"/>
      <c r="J13" s="1"/>
      <c r="K13" s="1"/>
      <c r="L13" s="29"/>
    </row>
    <row r="14" spans="2:12" ht="15" thickBot="1" x14ac:dyDescent="0.35">
      <c r="B14" s="2"/>
      <c r="C14" s="3"/>
      <c r="D14" s="3"/>
      <c r="E14" s="3"/>
      <c r="F14" s="3"/>
      <c r="G14" s="3"/>
      <c r="H14" s="3"/>
      <c r="I14" s="3"/>
      <c r="J14" s="3"/>
      <c r="K14" s="3"/>
      <c r="L14" s="30"/>
    </row>
  </sheetData>
  <sheetProtection algorithmName="SHA-512" hashValue="lRwO5hruKqlE2m+RairWX8vEA/O1qsJ55i286Od9/ExoBHDFSC+zn3IG2TSsh8UvD9soNgW6QGj0iYh8HWxdWA==" saltValue="8qG0/D2aXXGdZKyV1ML/6Q==" spinCount="100000" sheet="1" objects="1" scenarios="1" selectLockedCells="1"/>
  <mergeCells count="3">
    <mergeCell ref="G2:H2"/>
    <mergeCell ref="G3:H3"/>
    <mergeCell ref="G4:H4"/>
  </mergeCells>
  <pageMargins left="0.7" right="0.7" top="0.75" bottom="0.75" header="0.3" footer="0.3"/>
  <pageSetup scale="64"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ECU Calculator</vt:lpstr>
      <vt:lpstr>Outdoor Water Budget Worksheet</vt:lpstr>
      <vt:lpstr>Existing ECU Count</vt:lpstr>
      <vt:lpstr>Tap Fee Calculator</vt:lpstr>
      <vt:lpstr>'ECU Calculator'!Print_Area</vt:lpstr>
      <vt:lpstr>'Outdoor Water Budget Worksheet'!Print_Area</vt:lpstr>
      <vt:lpstr>'Tap Fee Calculator'!Print_Area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PJ Murray</dc:creator>
  <cp:keywords/>
  <dc:description/>
  <cp:lastModifiedBy>Megan Killer</cp:lastModifiedBy>
  <cp:revision/>
  <cp:lastPrinted>2026-01-09T00:55:53Z</cp:lastPrinted>
  <dcterms:created xsi:type="dcterms:W3CDTF">2019-12-12T16:57:51Z</dcterms:created>
  <dcterms:modified xsi:type="dcterms:W3CDTF">2026-01-16T15:31:01Z</dcterms:modified>
  <cp:category/>
  <cp:contentStatus/>
</cp:coreProperties>
</file>